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nestor.yaselga\Documents\documentos\2015\tablero 2015\"/>
    </mc:Choice>
  </mc:AlternateContent>
  <bookViews>
    <workbookView showSheetTabs="0" xWindow="0" yWindow="0" windowWidth="19440" windowHeight="12435" tabRatio="895"/>
  </bookViews>
  <sheets>
    <sheet name="hoja resumen" sheetId="31" r:id="rId1"/>
    <sheet name="Hoja1" sheetId="206" r:id="rId2"/>
    <sheet name="Estadisticas" sheetId="225" r:id="rId3"/>
    <sheet name="tablero" sheetId="204" r:id="rId4"/>
    <sheet name="base" sheetId="205" r:id="rId5"/>
    <sheet name="PA-01" sheetId="1" r:id="rId6"/>
    <sheet name="PA-02" sheetId="2" r:id="rId7"/>
    <sheet name="PA-03" sheetId="3" r:id="rId8"/>
    <sheet name="PA-04" sheetId="4" r:id="rId9"/>
    <sheet name="PA-05" sheetId="5" r:id="rId10"/>
    <sheet name="PA-06" sheetId="6" r:id="rId11"/>
    <sheet name="PA-07" sheetId="7" r:id="rId12"/>
    <sheet name="PA-08" sheetId="8" r:id="rId13"/>
    <sheet name="PA-09" sheetId="9" r:id="rId14"/>
    <sheet name="PA-10" sheetId="10" r:id="rId15"/>
    <sheet name="MPM1-01" sheetId="11" r:id="rId16"/>
    <sheet name="MPM1-02" sheetId="12" r:id="rId17"/>
    <sheet name="MPM1-03" sheetId="13" r:id="rId18"/>
    <sheet name="MPM1-04" sheetId="14" r:id="rId19"/>
    <sheet name="MPM1-05" sheetId="15" r:id="rId20"/>
    <sheet name="MPM1-06" sheetId="16" r:id="rId21"/>
    <sheet name="MPM1-07" sheetId="17" r:id="rId22"/>
    <sheet name="MPM1-08" sheetId="18" r:id="rId23"/>
    <sheet name="MPM1-09" sheetId="19" r:id="rId24"/>
    <sheet name="MPM1-10" sheetId="207" r:id="rId25"/>
    <sheet name="PA-11" sheetId="20" r:id="rId26"/>
    <sheet name="PA-12" sheetId="21" r:id="rId27"/>
    <sheet name="PA-13" sheetId="22" r:id="rId28"/>
    <sheet name="PA-14" sheetId="23" r:id="rId29"/>
    <sheet name="PA-15" sheetId="24" r:id="rId30"/>
    <sheet name="PA-16" sheetId="25" r:id="rId31"/>
    <sheet name="PA-17" sheetId="27" r:id="rId32"/>
    <sheet name="MPM2-01" sheetId="26" r:id="rId33"/>
    <sheet name="MPM2-02" sheetId="28" r:id="rId34"/>
    <sheet name="MPM2-03" sheetId="29" r:id="rId35"/>
    <sheet name="MPM2-04" sheetId="30" r:id="rId36"/>
    <sheet name="MPM2-05" sheetId="221" r:id="rId37"/>
    <sheet name="PA-18" sheetId="33" r:id="rId38"/>
    <sheet name="PA-19" sheetId="34" r:id="rId39"/>
    <sheet name="PA-20" sheetId="35" r:id="rId40"/>
    <sheet name="PA-21" sheetId="36" r:id="rId41"/>
    <sheet name="MPM3-01" sheetId="220" r:id="rId42"/>
    <sheet name="PA-22" sheetId="37" r:id="rId43"/>
    <sheet name="PA-23" sheetId="38" r:id="rId44"/>
    <sheet name="PA-24" sheetId="48" r:id="rId45"/>
    <sheet name="PA-25" sheetId="57" r:id="rId46"/>
    <sheet name="PA-26" sheetId="65" r:id="rId47"/>
    <sheet name="PA-27" sheetId="66" r:id="rId48"/>
    <sheet name="PA-28" sheetId="67" r:id="rId49"/>
    <sheet name="PA-29" sheetId="68" r:id="rId50"/>
    <sheet name="PA-30" sheetId="69" r:id="rId51"/>
    <sheet name="MPM4-01" sheetId="58" r:id="rId52"/>
    <sheet name="MPM4-02" sheetId="59" r:id="rId53"/>
    <sheet name="MPM4-03" sheetId="60" r:id="rId54"/>
    <sheet name="MPM4-04" sheetId="61" r:id="rId55"/>
    <sheet name="MPM4-05" sheetId="62" r:id="rId56"/>
    <sheet name="MPM4-06" sheetId="63" r:id="rId57"/>
    <sheet name="MPM4-07" sheetId="64" r:id="rId58"/>
    <sheet name="MPM4-08" sheetId="70" r:id="rId59"/>
    <sheet name="MPM4-09" sheetId="222" r:id="rId60"/>
    <sheet name="MPM4-10" sheetId="226" r:id="rId61"/>
    <sheet name="PA-31" sheetId="71" r:id="rId62"/>
    <sheet name="PA-32" sheetId="72" r:id="rId63"/>
    <sheet name="PA-33" sheetId="73" r:id="rId64"/>
    <sheet name="PA-34" sheetId="74" r:id="rId65"/>
    <sheet name="PA-35" sheetId="75" r:id="rId66"/>
    <sheet name="PA-36" sheetId="85" r:id="rId67"/>
    <sheet name="PA-37" sheetId="86" r:id="rId68"/>
    <sheet name="PA-38" sheetId="87" r:id="rId69"/>
    <sheet name="MPM5-P1-01" sheetId="76" r:id="rId70"/>
    <sheet name="MPM5-P1-02" sheetId="77" r:id="rId71"/>
    <sheet name="MPM5-P1-03" sheetId="78" r:id="rId72"/>
    <sheet name="MPM5-P1-04" sheetId="79" r:id="rId73"/>
    <sheet name="MPM5-P1-05" sheetId="80" r:id="rId74"/>
    <sheet name="MPM5-P1-06" sheetId="84" r:id="rId75"/>
    <sheet name="MPM5-P1-07" sheetId="81" r:id="rId76"/>
    <sheet name="MPM5-P1-08" sheetId="82" r:id="rId77"/>
    <sheet name="MPM5-P1-09" sheetId="83" r:id="rId78"/>
    <sheet name="MPM5-P1-10" sheetId="223" r:id="rId79"/>
    <sheet name="PA-39" sheetId="88" r:id="rId80"/>
    <sheet name="PA-40" sheetId="89" r:id="rId81"/>
    <sheet name="PA-41" sheetId="90" r:id="rId82"/>
    <sheet name="MPM5-P2-01" sheetId="91" r:id="rId83"/>
    <sheet name="PA-42" sheetId="92" r:id="rId84"/>
    <sheet name="PA-43" sheetId="93" r:id="rId85"/>
    <sheet name="PA-44" sheetId="94" r:id="rId86"/>
    <sheet name="PA-45" sheetId="95" r:id="rId87"/>
    <sheet name="MPM5-P3-01" sheetId="96" r:id="rId88"/>
    <sheet name="PA-46" sheetId="100" r:id="rId89"/>
    <sheet name="PA-47" sheetId="101" r:id="rId90"/>
    <sheet name="PA-48" sheetId="102" r:id="rId91"/>
    <sheet name="PA-49" sheetId="104" r:id="rId92"/>
    <sheet name="MPA1-P1-01" sheetId="97" r:id="rId93"/>
    <sheet name="MPA1-P1-02" sheetId="98" r:id="rId94"/>
    <sheet name="MPA1-P1-03" sheetId="99" r:id="rId95"/>
    <sheet name="MPA1-P1-04" sheetId="103" r:id="rId96"/>
    <sheet name="MPA1-P1-05" sheetId="105" r:id="rId97"/>
    <sheet name="MPA1-P1-06" sheetId="106" r:id="rId98"/>
    <sheet name="MPA1-P1-07" sheetId="107" r:id="rId99"/>
    <sheet name="MPA1-P1-08" sheetId="108" r:id="rId100"/>
    <sheet name="MPA1-P1-09" sheetId="109" r:id="rId101"/>
    <sheet name="MPA1-P1-10" sheetId="219" r:id="rId102"/>
    <sheet name="PA-50" sheetId="110" r:id="rId103"/>
    <sheet name="PA-51" sheetId="111" r:id="rId104"/>
    <sheet name="MPA1-P2-01" sheetId="113" r:id="rId105"/>
    <sheet name="MPA1-P2-02" sheetId="112" r:id="rId106"/>
    <sheet name="MPA1-P2-03" sheetId="209" r:id="rId107"/>
    <sheet name="PA-52" sheetId="114" r:id="rId108"/>
    <sheet name="MPA1-P3-01" sheetId="115" r:id="rId109"/>
    <sheet name="MPA1-P3-02" sheetId="116" r:id="rId110"/>
    <sheet name="MPA1-P3-03" sheetId="117" r:id="rId111"/>
    <sheet name="MPA1-P3-04" sheetId="118" r:id="rId112"/>
    <sheet name="PA-53" sheetId="119" r:id="rId113"/>
    <sheet name="PA-54" sheetId="120" r:id="rId114"/>
    <sheet name="PA-55" sheetId="121" r:id="rId115"/>
    <sheet name="MPA1-P4-01" sheetId="122" r:id="rId116"/>
    <sheet name="MPA1-P4-02" sheetId="123" r:id="rId117"/>
    <sheet name="MPA1-P4-03" sheetId="124" r:id="rId118"/>
    <sheet name="MPA1-P4-04" sheetId="215" r:id="rId119"/>
    <sheet name="PA-56" sheetId="125" r:id="rId120"/>
    <sheet name="PA-57" sheetId="126" r:id="rId121"/>
    <sheet name="PA-58" sheetId="128" r:id="rId122"/>
    <sheet name="PA-59" sheetId="129" r:id="rId123"/>
    <sheet name="PA-60" sheetId="135" r:id="rId124"/>
    <sheet name="PA-61" sheetId="136" r:id="rId125"/>
    <sheet name="PA-62" sheetId="140" r:id="rId126"/>
    <sheet name="MPA1-P5-01" sheetId="127" r:id="rId127"/>
    <sheet name="MPA1-P5-02" sheetId="130" r:id="rId128"/>
    <sheet name="MPA1-P5-03" sheetId="131" r:id="rId129"/>
    <sheet name="MPA1-P5-04" sheetId="132" r:id="rId130"/>
    <sheet name="MPA1-P5-05" sheetId="133" r:id="rId131"/>
    <sheet name="MPA1-P5-06" sheetId="134" r:id="rId132"/>
    <sheet name="MPA1-P5-07" sheetId="137" r:id="rId133"/>
    <sheet name="MPA1-P5-08" sheetId="138" r:id="rId134"/>
    <sheet name="MPA1-P5-09" sheetId="139" r:id="rId135"/>
    <sheet name="MPA1-P5-10" sheetId="141" r:id="rId136"/>
    <sheet name="MPA1-P5-11" sheetId="142" r:id="rId137"/>
    <sheet name="MPA1-P5-12" sheetId="218" r:id="rId138"/>
    <sheet name="PA-63" sheetId="143" r:id="rId139"/>
    <sheet name="PA-64" sheetId="144" r:id="rId140"/>
    <sheet name="PA-65" sheetId="148" r:id="rId141"/>
    <sheet name="MPA2-01" sheetId="145" r:id="rId142"/>
    <sheet name="MPA2-02" sheetId="146" r:id="rId143"/>
    <sheet name="MPA2-03" sheetId="147" r:id="rId144"/>
    <sheet name="PA-66" sheetId="149" r:id="rId145"/>
    <sheet name="PA-67" sheetId="150" r:id="rId146"/>
    <sheet name="PA-68" sheetId="151" r:id="rId147"/>
    <sheet name="PA-69" sheetId="152" r:id="rId148"/>
    <sheet name="PA-70" sheetId="153" r:id="rId149"/>
    <sheet name="PA-71" sheetId="154" r:id="rId150"/>
    <sheet name="MPA4-01" sheetId="217" r:id="rId151"/>
    <sheet name="PA-72" sheetId="155" r:id="rId152"/>
    <sheet name="PA-73" sheetId="156" r:id="rId153"/>
    <sheet name="PA-74" sheetId="157" r:id="rId154"/>
    <sheet name="MPA5-P2-01" sheetId="158" r:id="rId155"/>
    <sheet name="MPA5-P2-02" sheetId="159" r:id="rId156"/>
    <sheet name="MPA5-P2-03" sheetId="216" r:id="rId157"/>
    <sheet name="PA-75" sheetId="160" r:id="rId158"/>
    <sheet name="PA-76" sheetId="161" r:id="rId159"/>
    <sheet name="MPA6-01" sheetId="162" r:id="rId160"/>
    <sheet name="MPA6-02" sheetId="163" r:id="rId161"/>
    <sheet name="MPA6-03" sheetId="164" r:id="rId162"/>
    <sheet name="MPA6-04" sheetId="165" r:id="rId163"/>
    <sheet name="MPA6-05" sheetId="213" r:id="rId164"/>
    <sheet name="PA-77" sheetId="166" r:id="rId165"/>
    <sheet name="PA-78" sheetId="167" r:id="rId166"/>
    <sheet name="PA-79" sheetId="168" r:id="rId167"/>
    <sheet name="MPA7-01" sheetId="211" r:id="rId168"/>
    <sheet name="PA-80" sheetId="169" r:id="rId169"/>
    <sheet name="PA-81" sheetId="170" r:id="rId170"/>
    <sheet name="PA-82" sheetId="171" r:id="rId171"/>
    <sheet name="PA-83" sheetId="172" r:id="rId172"/>
    <sheet name="PA-84" sheetId="173" r:id="rId173"/>
    <sheet name="PA-85" sheetId="174" r:id="rId174"/>
    <sheet name="MPE1-01" sheetId="210" r:id="rId175"/>
    <sheet name="MPE1-02" sheetId="203" r:id="rId176"/>
    <sheet name="PA-86" sheetId="176" r:id="rId177"/>
    <sheet name="PA-87" sheetId="177" r:id="rId178"/>
    <sheet name="PA-88" sheetId="178" r:id="rId179"/>
    <sheet name="PA-89" sheetId="181" r:id="rId180"/>
    <sheet name="MPE2-01" sheetId="175" r:id="rId181"/>
    <sheet name="MPE2-02" sheetId="179" r:id="rId182"/>
    <sheet name="MPE2-03" sheetId="180" r:id="rId183"/>
    <sheet name="MPE2-04" sheetId="182" r:id="rId184"/>
    <sheet name="MPE2-05" sheetId="183" r:id="rId185"/>
    <sheet name="MPE2-06" sheetId="224" r:id="rId186"/>
    <sheet name="PA-90" sheetId="184" r:id="rId187"/>
    <sheet name="PA-91" sheetId="185" r:id="rId188"/>
    <sheet name="PA-92" sheetId="186" r:id="rId189"/>
    <sheet name="PA-93" sheetId="187" r:id="rId190"/>
    <sheet name="PA-94" sheetId="188" r:id="rId191"/>
    <sheet name="PA-95" sheetId="189" r:id="rId192"/>
    <sheet name="MPE3-01" sheetId="212" r:id="rId193"/>
    <sheet name="PA-96" sheetId="190" r:id="rId194"/>
    <sheet name="PA-97" sheetId="191" r:id="rId195"/>
    <sheet name="PA-98" sheetId="192" r:id="rId196"/>
    <sheet name="MPEV1-P1-01" sheetId="193" r:id="rId197"/>
    <sheet name="MPEV1-P1-02" sheetId="194" r:id="rId198"/>
    <sheet name="PA-99" sheetId="195" r:id="rId199"/>
    <sheet name="PA-100" sheetId="196" r:id="rId200"/>
    <sheet name="PA-101" sheetId="197" r:id="rId201"/>
    <sheet name="PA-102" sheetId="198" r:id="rId202"/>
    <sheet name="PA-103" sheetId="199" r:id="rId203"/>
    <sheet name="PA-104" sheetId="200" r:id="rId204"/>
    <sheet name="PA-105" sheetId="201" r:id="rId205"/>
    <sheet name="MPEV2-P1-01" sheetId="214" r:id="rId206"/>
    <sheet name="PA-106" sheetId="202" r:id="rId207"/>
  </sheets>
  <externalReferences>
    <externalReference r:id="rId208"/>
    <externalReference r:id="rId209"/>
    <externalReference r:id="rId210"/>
    <externalReference r:id="rId211"/>
  </externalReferences>
  <definedNames>
    <definedName name="_xlnm._FilterDatabase" localSheetId="0" hidden="1">'hoja resumen'!$B$3:$C$283</definedName>
    <definedName name="_xlnm._FilterDatabase" localSheetId="3" hidden="1">tablero!$A$4:$BK$200</definedName>
    <definedName name="ambito">[1]base!$H$9:$H$11</definedName>
    <definedName name="_xlnm.Print_Area" localSheetId="101">'MPA1-P1-10'!$B$2:$O$112</definedName>
    <definedName name="_xlnm.Print_Area" localSheetId="106">'MPA1-P2-03'!$B$2:$O$112</definedName>
    <definedName name="_xlnm.Print_Area" localSheetId="118">'MPA1-P4-04'!$B$2:$O$112</definedName>
    <definedName name="_xlnm.Print_Area" localSheetId="137">'MPA1-P5-12'!$B$2:$O$112</definedName>
    <definedName name="_xlnm.Print_Area" localSheetId="150">'MPA4-01'!$B$2:$O$112</definedName>
    <definedName name="_xlnm.Print_Area" localSheetId="156">'MPA5-P2-03'!$B$2:$O$112</definedName>
    <definedName name="_xlnm.Print_Area" localSheetId="163">'MPA6-05'!$B$2:$O$112</definedName>
    <definedName name="_xlnm.Print_Area" localSheetId="167">'MPA7-01'!$B$2:$O$112</definedName>
    <definedName name="_xlnm.Print_Area" localSheetId="174">'MPE1-01'!$B$2:$O$112</definedName>
    <definedName name="_xlnm.Print_Area" localSheetId="192">'MPE3-01'!$B$2:$O$112</definedName>
    <definedName name="_xlnm.Print_Area" localSheetId="205">'MPEV2-P1-01'!$B$2:$O$112</definedName>
    <definedName name="_xlnm.Print_Area" localSheetId="24">'MPM1-10'!$B$2:$O$112</definedName>
    <definedName name="_xlnm.Print_Area" localSheetId="36">'MPM2-05'!$B$2:$O$112</definedName>
    <definedName name="_xlnm.Print_Area" localSheetId="41">'MPM3-01'!$B$2:$O$112</definedName>
    <definedName name="_xlnm.Print_Area" localSheetId="59">'MPM4-09'!$B$2:$O$112</definedName>
    <definedName name="_xlnm.Print_Area" localSheetId="60">'MPM4-10'!$A$1:$N$113</definedName>
    <definedName name="_xlnm.Print_Area" localSheetId="78">'MPM5-P1-10'!$B$2:$O$112</definedName>
    <definedName name="dimen">[1]base!$H$12:$H$18</definedName>
    <definedName name="lineas">[1]base!$A$41:$A$45</definedName>
    <definedName name="macroproceso">[1]base!$A$9:$A$25</definedName>
    <definedName name="macroprocesos" localSheetId="101">[1]base!#REF!</definedName>
    <definedName name="macroprocesos" localSheetId="106">[1]base!#REF!</definedName>
    <definedName name="macroprocesos" localSheetId="118">[1]base!#REF!</definedName>
    <definedName name="macroprocesos" localSheetId="137">[1]base!#REF!</definedName>
    <definedName name="macroprocesos" localSheetId="150">[1]base!#REF!</definedName>
    <definedName name="macroprocesos" localSheetId="156">[1]base!#REF!</definedName>
    <definedName name="macroprocesos" localSheetId="163">[1]base!#REF!</definedName>
    <definedName name="macroprocesos" localSheetId="167">[1]base!#REF!</definedName>
    <definedName name="macroprocesos" localSheetId="174">[1]base!#REF!</definedName>
    <definedName name="macroprocesos" localSheetId="185">[1]base!#REF!</definedName>
    <definedName name="macroprocesos" localSheetId="192">[1]base!#REF!</definedName>
    <definedName name="macroprocesos" localSheetId="205">[1]base!#REF!</definedName>
    <definedName name="macroprocesos" localSheetId="24">[1]base!#REF!</definedName>
    <definedName name="macroprocesos" localSheetId="36">[1]base!#REF!</definedName>
    <definedName name="macroprocesos" localSheetId="41">[1]base!#REF!</definedName>
    <definedName name="macroprocesos" localSheetId="59">[1]base!#REF!</definedName>
    <definedName name="macroprocesos" localSheetId="78">[1]base!#REF!</definedName>
    <definedName name="macroprocesos">[1]base!#REF!</definedName>
    <definedName name="medidas">[1]base!$H$19:$H$22</definedName>
    <definedName name="objetivos">[1]base!$A$1:$A$6</definedName>
    <definedName name="proyectos">[1]base!$G$37:$G$47</definedName>
    <definedName name="tendencia" localSheetId="24">[1]base!$H$29:$H$31</definedName>
    <definedName name="tendencia">[2]base!$H$29:$H$31</definedName>
    <definedName name="_xlnm.Print_Titles" localSheetId="101">'MPA1-P1-10'!$2:$6</definedName>
    <definedName name="_xlnm.Print_Titles" localSheetId="106">'MPA1-P2-03'!$2:$6</definedName>
    <definedName name="_xlnm.Print_Titles" localSheetId="118">'MPA1-P4-04'!$2:$6</definedName>
    <definedName name="_xlnm.Print_Titles" localSheetId="137">'MPA1-P5-12'!$2:$6</definedName>
    <definedName name="_xlnm.Print_Titles" localSheetId="150">'MPA4-01'!$2:$6</definedName>
    <definedName name="_xlnm.Print_Titles" localSheetId="156">'MPA5-P2-03'!$2:$6</definedName>
    <definedName name="_xlnm.Print_Titles" localSheetId="163">'MPA6-05'!$2:$6</definedName>
    <definedName name="_xlnm.Print_Titles" localSheetId="167">'MPA7-01'!$2:$6</definedName>
    <definedName name="_xlnm.Print_Titles" localSheetId="174">'MPE1-01'!$2:$6</definedName>
    <definedName name="_xlnm.Print_Titles" localSheetId="192">'MPE3-01'!$2:$6</definedName>
    <definedName name="_xlnm.Print_Titles" localSheetId="205">'MPEV2-P1-01'!$2:$6</definedName>
    <definedName name="_xlnm.Print_Titles" localSheetId="24">'MPM1-10'!$2:$6</definedName>
    <definedName name="_xlnm.Print_Titles" localSheetId="36">'MPM2-05'!$2:$6</definedName>
    <definedName name="_xlnm.Print_Titles" localSheetId="41">'MPM3-01'!$2:$6</definedName>
    <definedName name="_xlnm.Print_Titles" localSheetId="59">'MPM4-09'!$2:$6</definedName>
    <definedName name="_xlnm.Print_Titles" localSheetId="78">'MPM5-P1-10'!$2:$6</definedName>
  </definedNames>
  <calcPr calcId="152511"/>
  <pivotCaches>
    <pivotCache cacheId="20" r:id="rId2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56" i="204" l="1"/>
  <c r="AV56" i="204" l="1"/>
  <c r="G110" i="226" l="1"/>
  <c r="AJ86" i="226"/>
  <c r="AG86" i="226"/>
  <c r="AJ85" i="226"/>
  <c r="AG85" i="226"/>
  <c r="AJ84" i="226"/>
  <c r="AG84" i="226"/>
  <c r="AH84" i="226" s="1"/>
  <c r="AI84" i="226" s="1"/>
  <c r="AK84" i="226" s="1"/>
  <c r="AJ83" i="226"/>
  <c r="AG83" i="226"/>
  <c r="AJ82" i="226"/>
  <c r="AG82" i="226"/>
  <c r="AJ81" i="226"/>
  <c r="AG81" i="226"/>
  <c r="AJ80" i="226"/>
  <c r="AG80" i="226"/>
  <c r="AH80" i="226" s="1"/>
  <c r="AI80" i="226" s="1"/>
  <c r="AK80" i="226" s="1"/>
  <c r="AJ79" i="226"/>
  <c r="AG79" i="226"/>
  <c r="AJ78" i="226"/>
  <c r="AG78" i="226"/>
  <c r="AJ77" i="226"/>
  <c r="AI77" i="226"/>
  <c r="AK77" i="226" s="1"/>
  <c r="AH77" i="226"/>
  <c r="AG77" i="226"/>
  <c r="AJ76" i="226"/>
  <c r="AG76" i="226"/>
  <c r="AH76" i="226" s="1"/>
  <c r="AI76" i="226" s="1"/>
  <c r="AK76" i="226" s="1"/>
  <c r="AJ75" i="226"/>
  <c r="AH75" i="226"/>
  <c r="AI75" i="226" s="1"/>
  <c r="AK75" i="226" s="1"/>
  <c r="AG75" i="226"/>
  <c r="AH86" i="226" s="1"/>
  <c r="AI86" i="226" s="1"/>
  <c r="AK86" i="226" s="1"/>
  <c r="U69" i="226"/>
  <c r="Q47" i="226"/>
  <c r="Q45" i="226"/>
  <c r="Q33" i="226"/>
  <c r="Q30" i="226"/>
  <c r="X12" i="226"/>
  <c r="W12" i="226"/>
  <c r="AH79" i="226" l="1"/>
  <c r="AI79" i="226" s="1"/>
  <c r="AK79" i="226" s="1"/>
  <c r="AH83" i="226"/>
  <c r="AI83" i="226" s="1"/>
  <c r="AK83" i="226" s="1"/>
  <c r="AH81" i="226"/>
  <c r="AI81" i="226" s="1"/>
  <c r="AK81" i="226" s="1"/>
  <c r="AH85" i="226"/>
  <c r="AI85" i="226" s="1"/>
  <c r="AK85" i="226" s="1"/>
  <c r="AH78" i="226"/>
  <c r="AI78" i="226" s="1"/>
  <c r="AK78" i="226" s="1"/>
  <c r="AH82" i="226"/>
  <c r="AI82" i="226" s="1"/>
  <c r="AK82" i="226" s="1"/>
  <c r="R132" i="204" l="1"/>
  <c r="R131" i="204"/>
  <c r="R130" i="204"/>
  <c r="R129" i="204"/>
  <c r="R128" i="204"/>
  <c r="R127" i="204"/>
  <c r="R126" i="204"/>
  <c r="R125" i="204"/>
  <c r="R124" i="204"/>
  <c r="R123" i="204"/>
  <c r="R122" i="204"/>
  <c r="R121" i="204"/>
  <c r="R120" i="204"/>
  <c r="R119" i="204"/>
  <c r="R118" i="204"/>
  <c r="R117" i="204"/>
  <c r="R116" i="204"/>
  <c r="R115" i="204"/>
  <c r="R114" i="204"/>
  <c r="G8" i="31" l="1"/>
  <c r="G9" i="31"/>
  <c r="G10" i="31"/>
  <c r="G11" i="31"/>
  <c r="G12" i="31"/>
  <c r="G13" i="31"/>
  <c r="G14" i="31"/>
  <c r="G15" i="31"/>
  <c r="G16" i="31"/>
  <c r="G18" i="31"/>
  <c r="G19" i="31"/>
  <c r="G20" i="31"/>
  <c r="G21" i="31"/>
  <c r="G22" i="31"/>
  <c r="G25" i="31"/>
  <c r="G26" i="31"/>
  <c r="F59" i="162" l="1"/>
  <c r="Z33" i="206"/>
  <c r="AA28" i="206"/>
  <c r="AA29" i="206"/>
  <c r="AA30" i="206"/>
  <c r="AA31" i="206"/>
  <c r="AA32" i="206"/>
  <c r="AA27" i="206"/>
  <c r="AA33" i="206" s="1"/>
  <c r="AS27" i="206"/>
  <c r="AT27" i="206"/>
  <c r="AS28" i="206"/>
  <c r="AT28" i="206"/>
  <c r="AS29" i="206"/>
  <c r="AT29" i="206"/>
  <c r="AS30" i="206"/>
  <c r="AT30" i="206"/>
  <c r="AT26" i="206"/>
  <c r="AS26" i="206"/>
  <c r="AS10" i="206"/>
  <c r="AT10" i="206"/>
  <c r="AS11" i="206"/>
  <c r="AT11" i="206"/>
  <c r="AS12" i="206"/>
  <c r="AT12" i="206"/>
  <c r="AS13" i="206"/>
  <c r="AT13" i="206"/>
  <c r="AS14" i="206"/>
  <c r="AT14" i="206"/>
  <c r="AS15" i="206"/>
  <c r="AT15" i="206"/>
  <c r="AS16" i="206"/>
  <c r="AT16" i="206"/>
  <c r="AS17" i="206"/>
  <c r="AT17" i="206"/>
  <c r="AS18" i="206"/>
  <c r="AT18" i="206"/>
  <c r="AS19" i="206"/>
  <c r="AT19" i="206"/>
  <c r="AS20" i="206"/>
  <c r="AT20" i="206"/>
  <c r="AS21" i="206"/>
  <c r="AT21" i="206"/>
  <c r="AS22" i="206"/>
  <c r="AT22" i="206"/>
  <c r="AS23" i="206"/>
  <c r="AT23" i="206"/>
  <c r="AS24" i="206"/>
  <c r="AT24" i="206"/>
  <c r="AT9" i="206"/>
  <c r="AS9" i="206"/>
  <c r="AS5" i="206"/>
  <c r="AT5" i="206"/>
  <c r="AS6" i="206"/>
  <c r="AT6" i="206"/>
  <c r="AS7" i="206"/>
  <c r="AT7" i="206"/>
  <c r="AT4" i="206"/>
  <c r="AS4" i="206"/>
  <c r="AQ27" i="206"/>
  <c r="AR27" i="206"/>
  <c r="AQ28" i="206"/>
  <c r="AR28" i="206"/>
  <c r="AQ29" i="206"/>
  <c r="AR29" i="206"/>
  <c r="AQ30" i="206"/>
  <c r="AR30" i="206"/>
  <c r="AR26" i="206"/>
  <c r="AQ26" i="206"/>
  <c r="AQ10" i="206"/>
  <c r="AR10" i="206"/>
  <c r="AQ11" i="206"/>
  <c r="AR11" i="206"/>
  <c r="AQ12" i="206"/>
  <c r="AR12" i="206"/>
  <c r="AQ13" i="206"/>
  <c r="AR13" i="206"/>
  <c r="AQ14" i="206"/>
  <c r="AR14" i="206"/>
  <c r="AQ15" i="206"/>
  <c r="AR15" i="206"/>
  <c r="AQ16" i="206"/>
  <c r="AR16" i="206"/>
  <c r="AQ17" i="206"/>
  <c r="AR17" i="206"/>
  <c r="AQ18" i="206"/>
  <c r="AR18" i="206"/>
  <c r="AQ19" i="206"/>
  <c r="AR19" i="206"/>
  <c r="AQ20" i="206"/>
  <c r="AR20" i="206"/>
  <c r="AQ21" i="206"/>
  <c r="AR21" i="206"/>
  <c r="AQ22" i="206"/>
  <c r="AR22" i="206"/>
  <c r="AQ23" i="206"/>
  <c r="AR23" i="206"/>
  <c r="AQ24" i="206"/>
  <c r="AR24" i="206"/>
  <c r="AR9" i="206"/>
  <c r="AQ9" i="206"/>
  <c r="AQ5" i="206"/>
  <c r="AR5" i="206"/>
  <c r="AQ6" i="206"/>
  <c r="AR6" i="206"/>
  <c r="AQ7" i="206"/>
  <c r="AR7" i="206"/>
  <c r="AR4" i="206"/>
  <c r="AQ4" i="206"/>
  <c r="AP4" i="206"/>
  <c r="AP5" i="206"/>
  <c r="AP6" i="206"/>
  <c r="AP7" i="206"/>
  <c r="AP9" i="206"/>
  <c r="AP10" i="206"/>
  <c r="AP11" i="206"/>
  <c r="AP12" i="206"/>
  <c r="AP13" i="206"/>
  <c r="AP14" i="206"/>
  <c r="AP15" i="206"/>
  <c r="AP16" i="206"/>
  <c r="AP17" i="206"/>
  <c r="AP18" i="206"/>
  <c r="AP19" i="206"/>
  <c r="AP20" i="206"/>
  <c r="AP21" i="206"/>
  <c r="AP22" i="206"/>
  <c r="AP23" i="206"/>
  <c r="AP24" i="206"/>
  <c r="AP25" i="206"/>
  <c r="AP26" i="206"/>
  <c r="AP27" i="206"/>
  <c r="AP28" i="206"/>
  <c r="AP29" i="206"/>
  <c r="AP30" i="206"/>
  <c r="AO13" i="206"/>
  <c r="AO14" i="206"/>
  <c r="AO15" i="206"/>
  <c r="AO16" i="206"/>
  <c r="AO17" i="206"/>
  <c r="AO18" i="206"/>
  <c r="AO19" i="206"/>
  <c r="AO20" i="206"/>
  <c r="AO21" i="206"/>
  <c r="AO22" i="206"/>
  <c r="AO23" i="206"/>
  <c r="AO24" i="206"/>
  <c r="AO25" i="206"/>
  <c r="AO26" i="206"/>
  <c r="AO27" i="206"/>
  <c r="AO28" i="206"/>
  <c r="AO29" i="206"/>
  <c r="AO30" i="206"/>
  <c r="AO10" i="206"/>
  <c r="AO11" i="206"/>
  <c r="AO12" i="206"/>
  <c r="AO9" i="206"/>
  <c r="AO5" i="206"/>
  <c r="AO6" i="206"/>
  <c r="AO7" i="206"/>
  <c r="AO4" i="206"/>
  <c r="AP8" i="206" l="1"/>
  <c r="H86" i="224"/>
  <c r="J86" i="224"/>
  <c r="J78" i="224"/>
  <c r="J82" i="224"/>
  <c r="H82" i="224"/>
  <c r="K86" i="224"/>
  <c r="K82" i="224"/>
  <c r="K78" i="224"/>
  <c r="H78" i="224"/>
  <c r="K86" i="19" l="1"/>
  <c r="I86" i="19"/>
  <c r="G86" i="19"/>
  <c r="K84" i="19"/>
  <c r="I84" i="19"/>
  <c r="G84" i="19"/>
  <c r="K82" i="19"/>
  <c r="I82" i="19"/>
  <c r="G82" i="19"/>
  <c r="K80" i="19"/>
  <c r="I80" i="19"/>
  <c r="G80" i="19"/>
  <c r="K78" i="19"/>
  <c r="I78" i="19"/>
  <c r="G78" i="19"/>
  <c r="K86" i="18"/>
  <c r="I86" i="18"/>
  <c r="G86" i="18"/>
  <c r="K84" i="18"/>
  <c r="I84" i="18"/>
  <c r="G84" i="18"/>
  <c r="K82" i="18"/>
  <c r="I82" i="18"/>
  <c r="G82" i="18"/>
  <c r="K80" i="18"/>
  <c r="I80" i="18"/>
  <c r="G80" i="18"/>
  <c r="K78" i="18"/>
  <c r="I78" i="18"/>
  <c r="G78" i="18"/>
  <c r="K86" i="97" l="1"/>
  <c r="I86" i="97"/>
  <c r="G86" i="97"/>
  <c r="K84" i="97"/>
  <c r="I84" i="97"/>
  <c r="G84" i="97"/>
  <c r="K82" i="97"/>
  <c r="I82" i="97"/>
  <c r="G82" i="97"/>
  <c r="K80" i="97"/>
  <c r="I80" i="97"/>
  <c r="G80" i="97"/>
  <c r="K78" i="97"/>
  <c r="I78" i="97"/>
  <c r="G78" i="97"/>
  <c r="F131" i="31" l="1"/>
  <c r="F80" i="31"/>
  <c r="F81" i="31"/>
  <c r="F82" i="31"/>
  <c r="F83" i="31"/>
  <c r="F84" i="31"/>
  <c r="F85" i="31"/>
  <c r="F86" i="31"/>
  <c r="F87" i="31"/>
  <c r="F88" i="31"/>
  <c r="F89" i="31"/>
  <c r="F90" i="31"/>
  <c r="F91" i="31"/>
  <c r="F92" i="31"/>
  <c r="F93" i="31"/>
  <c r="F94" i="31"/>
  <c r="F95" i="31"/>
  <c r="F96" i="31"/>
  <c r="F10" i="31"/>
  <c r="F11" i="31"/>
  <c r="F12" i="31"/>
  <c r="F13" i="31"/>
  <c r="F14" i="31"/>
  <c r="F15" i="31"/>
  <c r="F16" i="31"/>
  <c r="F17" i="31"/>
  <c r="F18" i="31"/>
  <c r="F19" i="31"/>
  <c r="F20" i="31"/>
  <c r="F21" i="31"/>
  <c r="F22" i="31"/>
  <c r="F23" i="31"/>
  <c r="F24" i="31"/>
  <c r="F25" i="31"/>
  <c r="F26" i="31"/>
  <c r="L8" i="225" l="1"/>
  <c r="K8" i="225"/>
  <c r="L7" i="225"/>
  <c r="K7" i="225"/>
  <c r="L6" i="225"/>
  <c r="K6" i="225"/>
  <c r="L5" i="225"/>
  <c r="K5" i="225"/>
  <c r="J8" i="225"/>
  <c r="J7" i="225"/>
  <c r="J6" i="225"/>
  <c r="J5" i="225"/>
  <c r="F48" i="225"/>
  <c r="E48" i="225"/>
  <c r="E49" i="225" s="1"/>
  <c r="D48" i="225"/>
  <c r="L9" i="225" l="1"/>
  <c r="J9" i="225"/>
  <c r="K9" i="225"/>
  <c r="D49" i="225"/>
  <c r="G110" i="2" l="1"/>
  <c r="G110" i="3"/>
  <c r="G110" i="4"/>
  <c r="G110" i="5"/>
  <c r="G110" i="6"/>
  <c r="G110" i="7"/>
  <c r="G110" i="8"/>
  <c r="G110" i="9"/>
  <c r="G110" i="10"/>
  <c r="G110" i="11"/>
  <c r="G110" i="12"/>
  <c r="G110" i="13"/>
  <c r="G110" i="14"/>
  <c r="G110" i="15"/>
  <c r="G110" i="16"/>
  <c r="G110" i="17"/>
  <c r="G110" i="18"/>
  <c r="G110" i="19"/>
  <c r="G110" i="20"/>
  <c r="G110" i="21"/>
  <c r="G110" i="22"/>
  <c r="G110" i="23"/>
  <c r="G110" i="24"/>
  <c r="G110" i="25"/>
  <c r="G110" i="27"/>
  <c r="G110" i="26"/>
  <c r="G110" i="28"/>
  <c r="G110" i="29"/>
  <c r="G110" i="30"/>
  <c r="G110" i="33"/>
  <c r="G110" i="34"/>
  <c r="G110" i="35"/>
  <c r="G110" i="36"/>
  <c r="G110" i="37"/>
  <c r="G110" i="38"/>
  <c r="G110" i="48"/>
  <c r="G110" i="57"/>
  <c r="G110" i="65"/>
  <c r="G110" i="66"/>
  <c r="G110" i="67"/>
  <c r="G110" i="68"/>
  <c r="G110" i="69"/>
  <c r="G110" i="58"/>
  <c r="G110" i="59"/>
  <c r="G110" i="60"/>
  <c r="G110" i="61"/>
  <c r="G110" i="62"/>
  <c r="G110" i="63"/>
  <c r="G110" i="64"/>
  <c r="G110" i="70"/>
  <c r="G110" i="71"/>
  <c r="G110" i="72"/>
  <c r="G110" i="73"/>
  <c r="G110" i="74"/>
  <c r="G110" i="75"/>
  <c r="G110" i="85"/>
  <c r="G110" i="86"/>
  <c r="G110" i="87"/>
  <c r="G110" i="76"/>
  <c r="G110" i="77"/>
  <c r="G110" i="78"/>
  <c r="G110" i="79"/>
  <c r="G110" i="80"/>
  <c r="G110" i="84"/>
  <c r="G110" i="81"/>
  <c r="G110" i="82"/>
  <c r="G110" i="83"/>
  <c r="G110" i="88"/>
  <c r="G110" i="89"/>
  <c r="G110" i="90"/>
  <c r="G110" i="91"/>
  <c r="G110" i="92"/>
  <c r="G110" i="93"/>
  <c r="G110" i="94"/>
  <c r="G110" i="95"/>
  <c r="G110" i="96"/>
  <c r="G110" i="100"/>
  <c r="G110" i="101"/>
  <c r="G110" i="102"/>
  <c r="G110" i="104"/>
  <c r="G110" i="97"/>
  <c r="G110" i="98"/>
  <c r="G110" i="99"/>
  <c r="G110" i="103"/>
  <c r="G110" i="105"/>
  <c r="G110" i="106"/>
  <c r="G110" i="107"/>
  <c r="G110" i="108"/>
  <c r="G110" i="109"/>
  <c r="G110" i="110"/>
  <c r="G110" i="111"/>
  <c r="G110" i="113"/>
  <c r="G110" i="112"/>
  <c r="G110" i="114"/>
  <c r="G110" i="115"/>
  <c r="G110" i="116"/>
  <c r="G110" i="117"/>
  <c r="G110" i="118"/>
  <c r="G110" i="119"/>
  <c r="G110" i="120"/>
  <c r="G110" i="121"/>
  <c r="G110" i="122"/>
  <c r="G110" i="123"/>
  <c r="G110" i="124"/>
  <c r="G110" i="125"/>
  <c r="G110" i="126"/>
  <c r="G110" i="128"/>
  <c r="G110" i="129"/>
  <c r="G110" i="135"/>
  <c r="G110" i="136"/>
  <c r="G110" i="140"/>
  <c r="G110" i="127"/>
  <c r="G110" i="130"/>
  <c r="G110" i="131"/>
  <c r="G110" i="132"/>
  <c r="G110" i="133"/>
  <c r="G110" i="134"/>
  <c r="G110" i="137"/>
  <c r="G110" i="138"/>
  <c r="G110" i="139"/>
  <c r="G110" i="141"/>
  <c r="G110" i="142"/>
  <c r="G110" i="143"/>
  <c r="G110" i="144"/>
  <c r="G110" i="148"/>
  <c r="G110" i="145"/>
  <c r="G110" i="146"/>
  <c r="G110" i="147"/>
  <c r="G110" i="149"/>
  <c r="G110" i="150"/>
  <c r="G110" i="151"/>
  <c r="G110" i="152"/>
  <c r="G110" i="153"/>
  <c r="G110" i="154"/>
  <c r="G110" i="155"/>
  <c r="G110" i="156"/>
  <c r="G110" i="157"/>
  <c r="G110" i="158"/>
  <c r="G110" i="159"/>
  <c r="G110" i="160"/>
  <c r="G110" i="161"/>
  <c r="G110" i="162"/>
  <c r="G110" i="163"/>
  <c r="G110" i="164"/>
  <c r="G110" i="165"/>
  <c r="G110" i="166"/>
  <c r="G110" i="167"/>
  <c r="G110" i="168"/>
  <c r="G110" i="169"/>
  <c r="G110" i="170"/>
  <c r="G110" i="171"/>
  <c r="G110" i="172"/>
  <c r="G110" i="173"/>
  <c r="G110" i="174"/>
  <c r="G110" i="203"/>
  <c r="G110" i="176"/>
  <c r="G110" i="177"/>
  <c r="G110" i="178"/>
  <c r="G110" i="181"/>
  <c r="G110" i="175"/>
  <c r="G110" i="179"/>
  <c r="G110" i="180"/>
  <c r="G110" i="182"/>
  <c r="G110" i="183"/>
  <c r="G110" i="224"/>
  <c r="G110" i="184"/>
  <c r="G110" i="185"/>
  <c r="G110" i="186"/>
  <c r="G110" i="187"/>
  <c r="G110" i="188"/>
  <c r="G110" i="189"/>
  <c r="G110" i="190"/>
  <c r="G110" i="191"/>
  <c r="G110" i="192"/>
  <c r="G110" i="193"/>
  <c r="G110" i="194"/>
  <c r="G110" i="195"/>
  <c r="G110" i="196"/>
  <c r="G110" i="197"/>
  <c r="G110" i="198"/>
  <c r="G110" i="199"/>
  <c r="G110" i="200"/>
  <c r="G110" i="201"/>
  <c r="G110" i="202"/>
  <c r="G110" i="1"/>
  <c r="G109" i="2"/>
  <c r="G109" i="3"/>
  <c r="G109" i="4"/>
  <c r="G109" i="5"/>
  <c r="G109" i="6"/>
  <c r="G109" i="7"/>
  <c r="G109" i="8"/>
  <c r="G109" i="9"/>
  <c r="G109" i="10"/>
  <c r="G109" i="11"/>
  <c r="G109" i="12"/>
  <c r="G109" i="13"/>
  <c r="G109" i="14"/>
  <c r="G109" i="15"/>
  <c r="G109" i="16"/>
  <c r="G109" i="17"/>
  <c r="G109" i="18"/>
  <c r="G109" i="19"/>
  <c r="G109" i="20"/>
  <c r="G109" i="21"/>
  <c r="G109" i="22"/>
  <c r="G109" i="23"/>
  <c r="G109" i="24"/>
  <c r="G109" i="25"/>
  <c r="G109" i="27"/>
  <c r="G109" i="26"/>
  <c r="G109" i="28"/>
  <c r="G109" i="29"/>
  <c r="G109" i="30"/>
  <c r="G109" i="33"/>
  <c r="G109" i="34"/>
  <c r="G109" i="35"/>
  <c r="G109" i="36"/>
  <c r="G109" i="37"/>
  <c r="G109" i="38"/>
  <c r="G109" i="48"/>
  <c r="G109" i="57"/>
  <c r="G109" i="65"/>
  <c r="G109" i="66"/>
  <c r="G109" i="67"/>
  <c r="G109" i="68"/>
  <c r="G109" i="69"/>
  <c r="G109" i="58"/>
  <c r="G109" i="59"/>
  <c r="G109" i="60"/>
  <c r="G109" i="61"/>
  <c r="G109" i="62"/>
  <c r="G109" i="63"/>
  <c r="G109" i="64"/>
  <c r="G109" i="70"/>
  <c r="G109" i="71"/>
  <c r="G109" i="72"/>
  <c r="G109" i="73"/>
  <c r="G109" i="74"/>
  <c r="G109" i="75"/>
  <c r="G109" i="85"/>
  <c r="G109" i="86"/>
  <c r="G109" i="87"/>
  <c r="G109" i="76"/>
  <c r="G109" i="77"/>
  <c r="G109" i="78"/>
  <c r="G109" i="79"/>
  <c r="G109" i="80"/>
  <c r="G109" i="84"/>
  <c r="G109" i="81"/>
  <c r="G109" i="82"/>
  <c r="G109" i="83"/>
  <c r="G109" i="88"/>
  <c r="G109" i="89"/>
  <c r="G109" i="90"/>
  <c r="G109" i="91"/>
  <c r="G109" i="92"/>
  <c r="G109" i="93"/>
  <c r="G109" i="94"/>
  <c r="G109" i="95"/>
  <c r="G109" i="96"/>
  <c r="G109" i="100"/>
  <c r="G109" i="101"/>
  <c r="G109" i="102"/>
  <c r="G109" i="104"/>
  <c r="G109" i="97"/>
  <c r="G109" i="98"/>
  <c r="G109" i="99"/>
  <c r="G109" i="103"/>
  <c r="G109" i="105"/>
  <c r="G109" i="106"/>
  <c r="G109" i="107"/>
  <c r="G109" i="108"/>
  <c r="G109" i="109"/>
  <c r="G109" i="110"/>
  <c r="G109" i="111"/>
  <c r="G109" i="113"/>
  <c r="G109" i="112"/>
  <c r="G109" i="114"/>
  <c r="G109" i="115"/>
  <c r="G109" i="116"/>
  <c r="G109" i="117"/>
  <c r="G109" i="118"/>
  <c r="G109" i="119"/>
  <c r="G109" i="120"/>
  <c r="G109" i="121"/>
  <c r="G109" i="122"/>
  <c r="G109" i="123"/>
  <c r="G109" i="124"/>
  <c r="G109" i="125"/>
  <c r="G109" i="126"/>
  <c r="G109" i="128"/>
  <c r="G109" i="129"/>
  <c r="G109" i="135"/>
  <c r="G109" i="136"/>
  <c r="G109" i="140"/>
  <c r="G109" i="127"/>
  <c r="G109" i="130"/>
  <c r="G109" i="131"/>
  <c r="G109" i="132"/>
  <c r="G109" i="133"/>
  <c r="G109" i="134"/>
  <c r="G109" i="137"/>
  <c r="G109" i="138"/>
  <c r="G109" i="139"/>
  <c r="G109" i="141"/>
  <c r="G109" i="142"/>
  <c r="G109" i="143"/>
  <c r="G109" i="144"/>
  <c r="G109" i="148"/>
  <c r="G109" i="145"/>
  <c r="G109" i="146"/>
  <c r="G109" i="147"/>
  <c r="G109" i="149"/>
  <c r="G109" i="150"/>
  <c r="G109" i="151"/>
  <c r="G109" i="152"/>
  <c r="G109" i="153"/>
  <c r="G109" i="154"/>
  <c r="G109" i="155"/>
  <c r="G109" i="156"/>
  <c r="G109" i="157"/>
  <c r="G109" i="158"/>
  <c r="G109" i="159"/>
  <c r="G109" i="160"/>
  <c r="G109" i="161"/>
  <c r="G109" i="162"/>
  <c r="G109" i="163"/>
  <c r="G109" i="164"/>
  <c r="G109" i="165"/>
  <c r="G109" i="166"/>
  <c r="G109" i="167"/>
  <c r="G109" i="168"/>
  <c r="G109" i="169"/>
  <c r="G109" i="170"/>
  <c r="G109" i="171"/>
  <c r="G109" i="172"/>
  <c r="G109" i="173"/>
  <c r="G109" i="174"/>
  <c r="G109" i="203"/>
  <c r="G109" i="176"/>
  <c r="G109" i="177"/>
  <c r="G109" i="178"/>
  <c r="G109" i="181"/>
  <c r="G109" i="175"/>
  <c r="G109" i="179"/>
  <c r="G109" i="180"/>
  <c r="G109" i="182"/>
  <c r="G109" i="183"/>
  <c r="G109" i="224"/>
  <c r="G109" i="184"/>
  <c r="G109" i="185"/>
  <c r="G109" i="186"/>
  <c r="G109" i="187"/>
  <c r="G109" i="188"/>
  <c r="G109" i="189"/>
  <c r="G109" i="190"/>
  <c r="G109" i="191"/>
  <c r="G109" i="192"/>
  <c r="G109" i="193"/>
  <c r="G109" i="194"/>
  <c r="G109" i="195"/>
  <c r="G109" i="196"/>
  <c r="G109" i="197"/>
  <c r="G109" i="198"/>
  <c r="G109" i="199"/>
  <c r="G109" i="200"/>
  <c r="G109" i="201"/>
  <c r="G109" i="202"/>
  <c r="G109" i="1"/>
  <c r="G108" i="9"/>
  <c r="G108" i="60"/>
  <c r="G108" i="62"/>
  <c r="G108" i="106"/>
  <c r="R200" i="204"/>
  <c r="G108" i="202" s="1"/>
  <c r="G108" i="214"/>
  <c r="R199" i="204"/>
  <c r="G108" i="201" s="1"/>
  <c r="R198" i="204"/>
  <c r="G108" i="200" s="1"/>
  <c r="R197" i="204"/>
  <c r="G108" i="199" s="1"/>
  <c r="R196" i="204"/>
  <c r="G108" i="198" s="1"/>
  <c r="R195" i="204"/>
  <c r="G108" i="197" s="1"/>
  <c r="R194" i="204"/>
  <c r="G108" i="196" s="1"/>
  <c r="R193" i="204"/>
  <c r="G108" i="195" s="1"/>
  <c r="R192" i="204"/>
  <c r="G108" i="194" s="1"/>
  <c r="R191" i="204"/>
  <c r="G108" i="193" s="1"/>
  <c r="R190" i="204"/>
  <c r="G108" i="192" s="1"/>
  <c r="R189" i="204"/>
  <c r="G108" i="191" s="1"/>
  <c r="R188" i="204"/>
  <c r="G108" i="190" s="1"/>
  <c r="R187" i="204"/>
  <c r="G108" i="212" s="1"/>
  <c r="R186" i="204"/>
  <c r="G108" i="189" s="1"/>
  <c r="R185" i="204"/>
  <c r="G108" i="188" s="1"/>
  <c r="R184" i="204"/>
  <c r="G108" i="187" s="1"/>
  <c r="R183" i="204"/>
  <c r="G108" i="186" s="1"/>
  <c r="R182" i="204"/>
  <c r="G108" i="185" s="1"/>
  <c r="R181" i="204"/>
  <c r="G108" i="184" s="1"/>
  <c r="R180" i="204"/>
  <c r="G108" i="224" s="1"/>
  <c r="R179" i="204"/>
  <c r="G108" i="183" s="1"/>
  <c r="R178" i="204"/>
  <c r="G108" i="182" s="1"/>
  <c r="R177" i="204"/>
  <c r="G108" i="180" s="1"/>
  <c r="R176" i="204"/>
  <c r="G108" i="179" s="1"/>
  <c r="R175" i="204"/>
  <c r="G108" i="175" s="1"/>
  <c r="R174" i="204"/>
  <c r="G108" i="181" s="1"/>
  <c r="R173" i="204"/>
  <c r="G108" i="178" s="1"/>
  <c r="R172" i="204"/>
  <c r="G108" i="177" s="1"/>
  <c r="R171" i="204"/>
  <c r="G108" i="176" s="1"/>
  <c r="R170" i="204"/>
  <c r="G108" i="203" s="1"/>
  <c r="R169" i="204"/>
  <c r="G108" i="210" s="1"/>
  <c r="R168" i="204"/>
  <c r="G108" i="174" s="1"/>
  <c r="R167" i="204"/>
  <c r="G108" i="173" s="1"/>
  <c r="R166" i="204"/>
  <c r="G108" i="172" s="1"/>
  <c r="R165" i="204"/>
  <c r="G108" i="171" s="1"/>
  <c r="R164" i="204"/>
  <c r="G108" i="170" s="1"/>
  <c r="R163" i="204"/>
  <c r="G108" i="169" s="1"/>
  <c r="R162" i="204"/>
  <c r="G108" i="211" s="1"/>
  <c r="R161" i="204"/>
  <c r="G108" i="168" s="1"/>
  <c r="R160" i="204"/>
  <c r="G108" i="167" s="1"/>
  <c r="R159" i="204"/>
  <c r="G108" i="166" s="1"/>
  <c r="R158" i="204"/>
  <c r="G108" i="213" s="1"/>
  <c r="R157" i="204"/>
  <c r="G108" i="165" s="1"/>
  <c r="R156" i="204"/>
  <c r="G108" i="164" s="1"/>
  <c r="R155" i="204"/>
  <c r="G108" i="163" s="1"/>
  <c r="R154" i="204"/>
  <c r="G108" i="162" s="1"/>
  <c r="R153" i="204"/>
  <c r="G108" i="161" s="1"/>
  <c r="R152" i="204"/>
  <c r="G108" i="160" s="1"/>
  <c r="R151" i="204"/>
  <c r="G108" i="216" s="1"/>
  <c r="R150" i="204"/>
  <c r="G108" i="159" s="1"/>
  <c r="R149" i="204"/>
  <c r="G108" i="158" s="1"/>
  <c r="R148" i="204"/>
  <c r="G108" i="157" s="1"/>
  <c r="R147" i="204"/>
  <c r="G108" i="156" s="1"/>
  <c r="R146" i="204"/>
  <c r="G108" i="155" s="1"/>
  <c r="R145" i="204"/>
  <c r="G108" i="217" s="1"/>
  <c r="R144" i="204"/>
  <c r="G108" i="154" s="1"/>
  <c r="R143" i="204"/>
  <c r="G108" i="153" s="1"/>
  <c r="R142" i="204"/>
  <c r="G108" i="152" s="1"/>
  <c r="R141" i="204"/>
  <c r="G108" i="151" s="1"/>
  <c r="R140" i="204"/>
  <c r="G108" i="150" s="1"/>
  <c r="R139" i="204"/>
  <c r="G108" i="149" s="1"/>
  <c r="R138" i="204"/>
  <c r="G108" i="147" s="1"/>
  <c r="R137" i="204"/>
  <c r="G108" i="146" s="1"/>
  <c r="R136" i="204"/>
  <c r="G108" i="145" s="1"/>
  <c r="R135" i="204"/>
  <c r="G108" i="148" s="1"/>
  <c r="R134" i="204"/>
  <c r="G108" i="144" s="1"/>
  <c r="R133" i="204"/>
  <c r="G108" i="143" s="1"/>
  <c r="G108" i="218"/>
  <c r="G108" i="142"/>
  <c r="G108" i="141"/>
  <c r="G108" i="139"/>
  <c r="G108" i="138"/>
  <c r="G108" i="137"/>
  <c r="G108" i="134"/>
  <c r="G108" i="133"/>
  <c r="G108" i="132"/>
  <c r="G108" i="131"/>
  <c r="G108" i="130"/>
  <c r="G108" i="127"/>
  <c r="G108" i="140"/>
  <c r="G108" i="136"/>
  <c r="G108" i="135"/>
  <c r="G108" i="129"/>
  <c r="G108" i="128"/>
  <c r="G108" i="126"/>
  <c r="G108" i="125"/>
  <c r="R113" i="204"/>
  <c r="G108" i="215" s="1"/>
  <c r="R112" i="204"/>
  <c r="G108" i="124" s="1"/>
  <c r="R111" i="204"/>
  <c r="G108" i="123" s="1"/>
  <c r="R110" i="204"/>
  <c r="G108" i="122" s="1"/>
  <c r="R109" i="204"/>
  <c r="G108" i="121" s="1"/>
  <c r="R108" i="204"/>
  <c r="G108" i="120" s="1"/>
  <c r="R107" i="204"/>
  <c r="G108" i="119" s="1"/>
  <c r="R103" i="204"/>
  <c r="G108" i="115" s="1"/>
  <c r="R104" i="204"/>
  <c r="G108" i="116" s="1"/>
  <c r="R105" i="204"/>
  <c r="G108" i="117" s="1"/>
  <c r="R106" i="204"/>
  <c r="G108" i="118" s="1"/>
  <c r="R102" i="204"/>
  <c r="G108" i="114" s="1"/>
  <c r="R85" i="204"/>
  <c r="G108" i="101" s="1"/>
  <c r="R86" i="204"/>
  <c r="G108" i="102" s="1"/>
  <c r="R87" i="204"/>
  <c r="G108" i="104" s="1"/>
  <c r="R88" i="204"/>
  <c r="G108" i="97" s="1"/>
  <c r="R89" i="204"/>
  <c r="G108" i="98" s="1"/>
  <c r="R90" i="204"/>
  <c r="G108" i="99" s="1"/>
  <c r="R91" i="204"/>
  <c r="G108" i="103" s="1"/>
  <c r="R92" i="204"/>
  <c r="G108" i="105" s="1"/>
  <c r="R93" i="204"/>
  <c r="G108" i="107" s="1"/>
  <c r="R94" i="204"/>
  <c r="G108" i="108" s="1"/>
  <c r="R95" i="204"/>
  <c r="G108" i="109" s="1"/>
  <c r="R96" i="204"/>
  <c r="G108" i="219" s="1"/>
  <c r="R97" i="204"/>
  <c r="G108" i="110" s="1"/>
  <c r="R98" i="204"/>
  <c r="G108" i="111" s="1"/>
  <c r="R99" i="204"/>
  <c r="G108" i="113" s="1"/>
  <c r="R100" i="204"/>
  <c r="G108" i="112" s="1"/>
  <c r="R101" i="204"/>
  <c r="G108" i="209" s="1"/>
  <c r="R84" i="204"/>
  <c r="G108" i="100" s="1"/>
  <c r="R58" i="204"/>
  <c r="G108" i="72" s="1"/>
  <c r="R59" i="204"/>
  <c r="G108" i="73" s="1"/>
  <c r="R60" i="204"/>
  <c r="G108" i="74" s="1"/>
  <c r="R61" i="204"/>
  <c r="G108" i="75" s="1"/>
  <c r="R62" i="204"/>
  <c r="G108" i="85" s="1"/>
  <c r="R63" i="204"/>
  <c r="G108" i="86" s="1"/>
  <c r="R64" i="204"/>
  <c r="G108" i="87" s="1"/>
  <c r="R65" i="204"/>
  <c r="G108" i="76" s="1"/>
  <c r="R66" i="204"/>
  <c r="G108" i="77" s="1"/>
  <c r="R67" i="204"/>
  <c r="G108" i="78" s="1"/>
  <c r="R68" i="204"/>
  <c r="G108" i="79" s="1"/>
  <c r="R69" i="204"/>
  <c r="G108" i="80" s="1"/>
  <c r="R70" i="204"/>
  <c r="G108" i="84" s="1"/>
  <c r="R71" i="204"/>
  <c r="G108" i="81" s="1"/>
  <c r="R72" i="204"/>
  <c r="G108" i="82" s="1"/>
  <c r="R73" i="204"/>
  <c r="G108" i="83" s="1"/>
  <c r="R74" i="204"/>
  <c r="G108" i="223" s="1"/>
  <c r="R75" i="204"/>
  <c r="G108" i="88" s="1"/>
  <c r="R76" i="204"/>
  <c r="G108" i="89" s="1"/>
  <c r="R77" i="204"/>
  <c r="G108" i="90" s="1"/>
  <c r="R78" i="204"/>
  <c r="G108" i="91" s="1"/>
  <c r="R79" i="204"/>
  <c r="G108" i="92" s="1"/>
  <c r="R80" i="204"/>
  <c r="G108" i="93" s="1"/>
  <c r="R81" i="204"/>
  <c r="G108" i="94" s="1"/>
  <c r="R82" i="204"/>
  <c r="G108" i="95" s="1"/>
  <c r="R83" i="204"/>
  <c r="G108" i="96" s="1"/>
  <c r="R57" i="204"/>
  <c r="G108" i="71" s="1"/>
  <c r="R6" i="204"/>
  <c r="G108" i="2" s="1"/>
  <c r="R7" i="204"/>
  <c r="G108" i="3" s="1"/>
  <c r="R8" i="204"/>
  <c r="G108" i="4" s="1"/>
  <c r="R9" i="204"/>
  <c r="G108" i="5" s="1"/>
  <c r="R10" i="204"/>
  <c r="G108" i="6" s="1"/>
  <c r="R11" i="204"/>
  <c r="G108" i="7" s="1"/>
  <c r="R12" i="204"/>
  <c r="G108" i="8" s="1"/>
  <c r="R13" i="204"/>
  <c r="G108" i="10" s="1"/>
  <c r="R14" i="204"/>
  <c r="G108" i="11" s="1"/>
  <c r="R15" i="204"/>
  <c r="G108" i="12" s="1"/>
  <c r="R16" i="204"/>
  <c r="G108" i="13" s="1"/>
  <c r="R17" i="204"/>
  <c r="G108" i="14" s="1"/>
  <c r="R18" i="204"/>
  <c r="G108" i="15" s="1"/>
  <c r="R19" i="204"/>
  <c r="G108" i="16" s="1"/>
  <c r="R20" i="204"/>
  <c r="G108" i="17" s="1"/>
  <c r="R21" i="204"/>
  <c r="G108" i="18" s="1"/>
  <c r="R22" i="204"/>
  <c r="G108" i="19" s="1"/>
  <c r="R23" i="204"/>
  <c r="G108" i="207" s="1"/>
  <c r="R24" i="204"/>
  <c r="G108" i="20" s="1"/>
  <c r="R25" i="204"/>
  <c r="G108" i="21" s="1"/>
  <c r="R26" i="204"/>
  <c r="G108" i="22" s="1"/>
  <c r="R27" i="204"/>
  <c r="G108" i="23" s="1"/>
  <c r="R28" i="204"/>
  <c r="G108" i="24" s="1"/>
  <c r="R29" i="204"/>
  <c r="G108" i="25" s="1"/>
  <c r="R30" i="204"/>
  <c r="G108" i="27" s="1"/>
  <c r="R31" i="204"/>
  <c r="G108" i="26" s="1"/>
  <c r="R32" i="204"/>
  <c r="G108" i="28" s="1"/>
  <c r="R33" i="204"/>
  <c r="G108" i="29" s="1"/>
  <c r="R34" i="204"/>
  <c r="G108" i="30" s="1"/>
  <c r="R35" i="204"/>
  <c r="G108" i="221" s="1"/>
  <c r="R36" i="204"/>
  <c r="G108" i="33" s="1"/>
  <c r="R37" i="204"/>
  <c r="G108" i="34" s="1"/>
  <c r="R38" i="204"/>
  <c r="G108" i="35" s="1"/>
  <c r="R39" i="204"/>
  <c r="G108" i="36" s="1"/>
  <c r="R40" i="204"/>
  <c r="G108" i="220" s="1"/>
  <c r="R41" i="204"/>
  <c r="G108" i="37" s="1"/>
  <c r="R42" i="204"/>
  <c r="G108" i="38" s="1"/>
  <c r="R43" i="204"/>
  <c r="G108" i="48" s="1"/>
  <c r="R44" i="204"/>
  <c r="G108" i="57" s="1"/>
  <c r="R45" i="204"/>
  <c r="G108" i="65" s="1"/>
  <c r="R46" i="204"/>
  <c r="G108" i="66" s="1"/>
  <c r="R47" i="204"/>
  <c r="G108" i="67" s="1"/>
  <c r="R48" i="204"/>
  <c r="G108" i="68" s="1"/>
  <c r="R49" i="204"/>
  <c r="G108" i="69" s="1"/>
  <c r="R50" i="204"/>
  <c r="G108" i="58" s="1"/>
  <c r="R51" i="204"/>
  <c r="G108" i="59" s="1"/>
  <c r="R52" i="204"/>
  <c r="G108" i="61" s="1"/>
  <c r="G108" i="63"/>
  <c r="R53" i="204"/>
  <c r="G108" i="64" s="1"/>
  <c r="R54" i="204"/>
  <c r="G108" i="70" s="1"/>
  <c r="R55" i="204"/>
  <c r="G108" i="222" s="1"/>
  <c r="R5" i="204"/>
  <c r="G108" i="1" s="1"/>
  <c r="AV6" i="204" l="1"/>
  <c r="AV7" i="204"/>
  <c r="AV8" i="204"/>
  <c r="AV9" i="204"/>
  <c r="AV10" i="204"/>
  <c r="AV11" i="204"/>
  <c r="AV12" i="204"/>
  <c r="AV13" i="204"/>
  <c r="AV14" i="204"/>
  <c r="AV15" i="204"/>
  <c r="AV16" i="204"/>
  <c r="AV17" i="204"/>
  <c r="AV18" i="204"/>
  <c r="AV19" i="204"/>
  <c r="AV20" i="204"/>
  <c r="AV21" i="204"/>
  <c r="AV22" i="204"/>
  <c r="AV23" i="204"/>
  <c r="AV24" i="204"/>
  <c r="AV25" i="204"/>
  <c r="AV26" i="204"/>
  <c r="AV27" i="204"/>
  <c r="AV28" i="204"/>
  <c r="AV29" i="204"/>
  <c r="AV30" i="204"/>
  <c r="AV31" i="204"/>
  <c r="AV32" i="204"/>
  <c r="AV33" i="204"/>
  <c r="AV34" i="204"/>
  <c r="AV35" i="204"/>
  <c r="AV36" i="204"/>
  <c r="AV37" i="204"/>
  <c r="AV38" i="204"/>
  <c r="AV39" i="204"/>
  <c r="AV40" i="204"/>
  <c r="AV41" i="204"/>
  <c r="AV42" i="204"/>
  <c r="AV43" i="204"/>
  <c r="AV44" i="204"/>
  <c r="AV45" i="204"/>
  <c r="AV46" i="204"/>
  <c r="AV47" i="204"/>
  <c r="AV48" i="204"/>
  <c r="AV49" i="204"/>
  <c r="AV50" i="204"/>
  <c r="AV51" i="204"/>
  <c r="AV52" i="204"/>
  <c r="AV53" i="204"/>
  <c r="AV54" i="204"/>
  <c r="AV55" i="204"/>
  <c r="AV57" i="204"/>
  <c r="AV58" i="204"/>
  <c r="AV59" i="204"/>
  <c r="AV60" i="204"/>
  <c r="AV61" i="204"/>
  <c r="AV62" i="204"/>
  <c r="AV63" i="204"/>
  <c r="AV64" i="204"/>
  <c r="AV65" i="204"/>
  <c r="AV66" i="204"/>
  <c r="AV67" i="204"/>
  <c r="AV68" i="204"/>
  <c r="AV69" i="204"/>
  <c r="AV70" i="204"/>
  <c r="AV71" i="204"/>
  <c r="AV72" i="204"/>
  <c r="AV73" i="204"/>
  <c r="AV74" i="204"/>
  <c r="AV75" i="204"/>
  <c r="AV76" i="204"/>
  <c r="AV77" i="204"/>
  <c r="AV78" i="204"/>
  <c r="AV79" i="204"/>
  <c r="AV80" i="204"/>
  <c r="AV81" i="204"/>
  <c r="AV82" i="204"/>
  <c r="AV83" i="204"/>
  <c r="AV84" i="204"/>
  <c r="AV85" i="204"/>
  <c r="AV86" i="204"/>
  <c r="AV87" i="204"/>
  <c r="AV88" i="204"/>
  <c r="AV89" i="204"/>
  <c r="AV90" i="204"/>
  <c r="AV91" i="204"/>
  <c r="AV92" i="204"/>
  <c r="AV93" i="204"/>
  <c r="AV94" i="204"/>
  <c r="AV95" i="204"/>
  <c r="AV96" i="204"/>
  <c r="AV97" i="204"/>
  <c r="AV98" i="204"/>
  <c r="AV99" i="204"/>
  <c r="AV100" i="204"/>
  <c r="AV101" i="204"/>
  <c r="AV102" i="204"/>
  <c r="AV103" i="204"/>
  <c r="AV104" i="204"/>
  <c r="AV105" i="204"/>
  <c r="AV106" i="204"/>
  <c r="AV107" i="204"/>
  <c r="AV108" i="204"/>
  <c r="AV109" i="204"/>
  <c r="AV110" i="204"/>
  <c r="AV111" i="204"/>
  <c r="AV112" i="204"/>
  <c r="AV113" i="204"/>
  <c r="AV114" i="204"/>
  <c r="AV115" i="204"/>
  <c r="AV116" i="204"/>
  <c r="AV117" i="204"/>
  <c r="AV118" i="204"/>
  <c r="AV119" i="204"/>
  <c r="AV120" i="204"/>
  <c r="AV121" i="204"/>
  <c r="AV122" i="204"/>
  <c r="AV123" i="204"/>
  <c r="AV124" i="204"/>
  <c r="AV125" i="204"/>
  <c r="AV126" i="204"/>
  <c r="AV127" i="204"/>
  <c r="AV128" i="204"/>
  <c r="AV129" i="204"/>
  <c r="AV130" i="204"/>
  <c r="AV131" i="204"/>
  <c r="AV132" i="204"/>
  <c r="AV133" i="204"/>
  <c r="AV134" i="204"/>
  <c r="AV135" i="204"/>
  <c r="AV136" i="204"/>
  <c r="AV137" i="204"/>
  <c r="AV138" i="204"/>
  <c r="AV139" i="204"/>
  <c r="AV140" i="204"/>
  <c r="AV141" i="204"/>
  <c r="AV142" i="204"/>
  <c r="AV143" i="204"/>
  <c r="AV144" i="204"/>
  <c r="AV145" i="204"/>
  <c r="AV146" i="204"/>
  <c r="AV147" i="204"/>
  <c r="AV148" i="204"/>
  <c r="AV149" i="204"/>
  <c r="AV150" i="204"/>
  <c r="AV151" i="204"/>
  <c r="AV152" i="204"/>
  <c r="AV153" i="204"/>
  <c r="AV154" i="204"/>
  <c r="AV155" i="204"/>
  <c r="AV156" i="204"/>
  <c r="AV157" i="204"/>
  <c r="AV158" i="204"/>
  <c r="AV159" i="204"/>
  <c r="AV160" i="204"/>
  <c r="AV161" i="204"/>
  <c r="AV162" i="204"/>
  <c r="AV163" i="204"/>
  <c r="AV164" i="204"/>
  <c r="AV165" i="204"/>
  <c r="AV166" i="204"/>
  <c r="AV167" i="204"/>
  <c r="AV168" i="204"/>
  <c r="AV169" i="204"/>
  <c r="AV170" i="204"/>
  <c r="AV171" i="204"/>
  <c r="AV172" i="204"/>
  <c r="AV173" i="204"/>
  <c r="AV174" i="204"/>
  <c r="AV175" i="204"/>
  <c r="AV176" i="204"/>
  <c r="AV177" i="204"/>
  <c r="AV178" i="204"/>
  <c r="AV179" i="204"/>
  <c r="AV180" i="204"/>
  <c r="AV181" i="204"/>
  <c r="AV182" i="204"/>
  <c r="AV183" i="204"/>
  <c r="AV184" i="204"/>
  <c r="AV185" i="204"/>
  <c r="AV186" i="204"/>
  <c r="AV187" i="204"/>
  <c r="AV188" i="204"/>
  <c r="AV189" i="204"/>
  <c r="AV190" i="204"/>
  <c r="AV191" i="204"/>
  <c r="AV192" i="204"/>
  <c r="AV193" i="204"/>
  <c r="AV194" i="204"/>
  <c r="AV195" i="204"/>
  <c r="AV196" i="204"/>
  <c r="AV197" i="204"/>
  <c r="AV198" i="204"/>
  <c r="AV199" i="204"/>
  <c r="AV200" i="204"/>
  <c r="AV5" i="204"/>
  <c r="AP36" i="206"/>
  <c r="AQ36" i="206"/>
  <c r="AR36" i="206"/>
  <c r="AS36" i="206"/>
  <c r="AT36" i="206"/>
  <c r="AP37" i="206"/>
  <c r="AQ37" i="206"/>
  <c r="AR37" i="206"/>
  <c r="AS37" i="206"/>
  <c r="AT37" i="206"/>
  <c r="AP38" i="206"/>
  <c r="AQ38" i="206"/>
  <c r="AR38" i="206"/>
  <c r="AS38" i="206"/>
  <c r="AT38" i="206"/>
  <c r="AO38" i="206"/>
  <c r="AO37" i="206"/>
  <c r="AO36" i="206"/>
  <c r="AP35" i="206"/>
  <c r="AQ8" i="206"/>
  <c r="AQ31" i="206" s="1"/>
  <c r="AR8" i="206"/>
  <c r="AR35" i="206" s="1"/>
  <c r="AS8" i="206"/>
  <c r="AS31" i="206" s="1"/>
  <c r="AT8" i="206"/>
  <c r="AT35" i="206" s="1"/>
  <c r="AO8" i="206"/>
  <c r="AO31" i="206" s="1"/>
  <c r="AR31" i="206" l="1"/>
  <c r="AT31" i="206"/>
  <c r="AP31" i="206"/>
  <c r="AQ35" i="206"/>
  <c r="AQ39" i="206" s="1"/>
  <c r="AO35" i="206"/>
  <c r="AO39" i="206" s="1"/>
  <c r="AT39" i="206"/>
  <c r="AR39" i="206"/>
  <c r="AS35" i="206"/>
  <c r="AS39" i="206" s="1"/>
  <c r="AP39" i="206"/>
  <c r="AJ86" i="224"/>
  <c r="AG86" i="224"/>
  <c r="AJ85" i="224"/>
  <c r="AG85" i="224"/>
  <c r="AJ84" i="224"/>
  <c r="AG84" i="224"/>
  <c r="AJ83" i="224"/>
  <c r="AG83" i="224"/>
  <c r="AJ82" i="224"/>
  <c r="AG82" i="224"/>
  <c r="AJ81" i="224"/>
  <c r="AG81" i="224"/>
  <c r="AJ80" i="224"/>
  <c r="AG80" i="224"/>
  <c r="AJ79" i="224"/>
  <c r="AG79" i="224"/>
  <c r="AJ78" i="224"/>
  <c r="AG78" i="224"/>
  <c r="AJ77" i="224"/>
  <c r="AG77" i="224"/>
  <c r="AJ76" i="224"/>
  <c r="AG76" i="224"/>
  <c r="AH76" i="224" s="1"/>
  <c r="AI76" i="224" s="1"/>
  <c r="AJ75" i="224"/>
  <c r="AG75" i="224"/>
  <c r="U69" i="224"/>
  <c r="Q47" i="224"/>
  <c r="Q45" i="224"/>
  <c r="Q33" i="224"/>
  <c r="Q30" i="224"/>
  <c r="X12" i="224"/>
  <c r="W12" i="224"/>
  <c r="AH86" i="224" l="1"/>
  <c r="AK76" i="224"/>
  <c r="AI86" i="224"/>
  <c r="AK86" i="224" s="1"/>
  <c r="AH77" i="224"/>
  <c r="AI77" i="224" s="1"/>
  <c r="AK77" i="224" s="1"/>
  <c r="AH79" i="224"/>
  <c r="AI79" i="224" s="1"/>
  <c r="AK79" i="224" s="1"/>
  <c r="AH81" i="224"/>
  <c r="AI81" i="224" s="1"/>
  <c r="AK81" i="224" s="1"/>
  <c r="AH83" i="224"/>
  <c r="AI83" i="224" s="1"/>
  <c r="AK83" i="224" s="1"/>
  <c r="AH85" i="224"/>
  <c r="AI85" i="224" s="1"/>
  <c r="AK85" i="224" s="1"/>
  <c r="AH80" i="224"/>
  <c r="AI80" i="224" s="1"/>
  <c r="AK80" i="224" s="1"/>
  <c r="AH84" i="224"/>
  <c r="AI84" i="224" s="1"/>
  <c r="AK84" i="224" s="1"/>
  <c r="AH78" i="224"/>
  <c r="AI78" i="224" s="1"/>
  <c r="AK78" i="224" s="1"/>
  <c r="AH82" i="224"/>
  <c r="AI82" i="224" s="1"/>
  <c r="AK82" i="224" s="1"/>
  <c r="AH75" i="224"/>
  <c r="AI75" i="224" s="1"/>
  <c r="AK75" i="224" s="1"/>
  <c r="Q33" i="214" l="1"/>
  <c r="F97" i="223"/>
  <c r="AR87" i="223"/>
  <c r="AL86" i="223"/>
  <c r="AJ86" i="223"/>
  <c r="AL85" i="223"/>
  <c r="AJ85" i="223"/>
  <c r="AL84" i="223"/>
  <c r="AJ84" i="223"/>
  <c r="AL83" i="223"/>
  <c r="AJ83" i="223"/>
  <c r="AL82" i="223"/>
  <c r="AJ82" i="223"/>
  <c r="AL81" i="223"/>
  <c r="AJ81" i="223"/>
  <c r="AL80" i="223"/>
  <c r="AJ80" i="223"/>
  <c r="AL79" i="223"/>
  <c r="AJ79" i="223"/>
  <c r="AL78" i="223"/>
  <c r="AJ78" i="223"/>
  <c r="AL77" i="223"/>
  <c r="AJ77" i="223"/>
  <c r="AL76" i="223"/>
  <c r="AJ76" i="223"/>
  <c r="AL75" i="223"/>
  <c r="AJ75" i="223"/>
  <c r="M74" i="223"/>
  <c r="L74" i="223"/>
  <c r="K74" i="223"/>
  <c r="J74" i="223"/>
  <c r="I74" i="223"/>
  <c r="H74" i="223"/>
  <c r="G74" i="223"/>
  <c r="F74" i="223"/>
  <c r="S71" i="223"/>
  <c r="G71" i="223"/>
  <c r="AG81" i="223" s="1"/>
  <c r="F61" i="223"/>
  <c r="F60" i="223"/>
  <c r="F51" i="223"/>
  <c r="I51" i="223" s="1"/>
  <c r="F49" i="223"/>
  <c r="F47" i="223"/>
  <c r="G45" i="223"/>
  <c r="F25" i="223"/>
  <c r="M24" i="223"/>
  <c r="G110" i="223" s="1"/>
  <c r="M23" i="223"/>
  <c r="G109" i="223" s="1"/>
  <c r="I23" i="223"/>
  <c r="F23" i="223"/>
  <c r="S69" i="223" s="1"/>
  <c r="U69" i="223" s="1"/>
  <c r="M22" i="223"/>
  <c r="I22" i="223"/>
  <c r="F97" i="222"/>
  <c r="AR87" i="222"/>
  <c r="AL86" i="222"/>
  <c r="AJ86" i="222"/>
  <c r="AL85" i="222"/>
  <c r="AJ85" i="222"/>
  <c r="AL84" i="222"/>
  <c r="AJ84" i="222"/>
  <c r="AL83" i="222"/>
  <c r="AJ83" i="222"/>
  <c r="AL82" i="222"/>
  <c r="AJ82" i="222"/>
  <c r="AL81" i="222"/>
  <c r="AJ81" i="222"/>
  <c r="AL80" i="222"/>
  <c r="AJ80" i="222"/>
  <c r="AL79" i="222"/>
  <c r="AJ79" i="222"/>
  <c r="AL78" i="222"/>
  <c r="AJ78" i="222"/>
  <c r="AL77" i="222"/>
  <c r="AJ77" i="222"/>
  <c r="AL76" i="222"/>
  <c r="AJ76" i="222"/>
  <c r="AL75" i="222"/>
  <c r="AJ75" i="222"/>
  <c r="M74" i="222"/>
  <c r="L74" i="222"/>
  <c r="K74" i="222"/>
  <c r="J74" i="222"/>
  <c r="I74" i="222"/>
  <c r="H74" i="222"/>
  <c r="G74" i="222"/>
  <c r="F74" i="222"/>
  <c r="S71" i="222"/>
  <c r="G71" i="222"/>
  <c r="AG77" i="222" s="1"/>
  <c r="F61" i="222"/>
  <c r="F60" i="222"/>
  <c r="F51" i="222"/>
  <c r="I51" i="222" s="1"/>
  <c r="F49" i="222"/>
  <c r="F47" i="222"/>
  <c r="G45" i="222"/>
  <c r="F45" i="222" s="1"/>
  <c r="Q47" i="222" s="1"/>
  <c r="F33" i="222"/>
  <c r="F25" i="222"/>
  <c r="M24" i="222"/>
  <c r="G110" i="222" s="1"/>
  <c r="M23" i="222"/>
  <c r="G109" i="222" s="1"/>
  <c r="I23" i="222"/>
  <c r="F23" i="222"/>
  <c r="S69" i="222" s="1"/>
  <c r="U69" i="222" s="1"/>
  <c r="M22" i="222"/>
  <c r="I22" i="222"/>
  <c r="F97" i="221"/>
  <c r="AR87" i="221"/>
  <c r="AL86" i="221"/>
  <c r="AJ86" i="221"/>
  <c r="AL85" i="221"/>
  <c r="AJ85" i="221"/>
  <c r="AL84" i="221"/>
  <c r="AJ84" i="221"/>
  <c r="AL83" i="221"/>
  <c r="AJ83" i="221"/>
  <c r="AL82" i="221"/>
  <c r="AJ82" i="221"/>
  <c r="AL81" i="221"/>
  <c r="AJ81" i="221"/>
  <c r="AL80" i="221"/>
  <c r="AJ80" i="221"/>
  <c r="AL79" i="221"/>
  <c r="AJ79" i="221"/>
  <c r="AL78" i="221"/>
  <c r="AJ78" i="221"/>
  <c r="AL77" i="221"/>
  <c r="AJ77" i="221"/>
  <c r="AL76" i="221"/>
  <c r="AJ76" i="221"/>
  <c r="AL75" i="221"/>
  <c r="AJ75" i="221"/>
  <c r="M74" i="221"/>
  <c r="L74" i="221"/>
  <c r="K74" i="221"/>
  <c r="J74" i="221"/>
  <c r="I74" i="221"/>
  <c r="H74" i="221"/>
  <c r="G74" i="221"/>
  <c r="F74" i="221"/>
  <c r="S71" i="221"/>
  <c r="G71" i="221"/>
  <c r="AG79" i="221" s="1"/>
  <c r="F61" i="221"/>
  <c r="F60" i="221"/>
  <c r="F51" i="221"/>
  <c r="I51" i="221" s="1"/>
  <c r="F49" i="221"/>
  <c r="F47" i="221"/>
  <c r="G45" i="221"/>
  <c r="F45" i="221" s="1"/>
  <c r="Q47" i="221" s="1"/>
  <c r="F33" i="221"/>
  <c r="Q33" i="221"/>
  <c r="F25" i="221"/>
  <c r="M24" i="221"/>
  <c r="G110" i="221" s="1"/>
  <c r="M23" i="221"/>
  <c r="G109" i="221" s="1"/>
  <c r="I23" i="221"/>
  <c r="F23" i="221"/>
  <c r="S69" i="221" s="1"/>
  <c r="U69" i="221" s="1"/>
  <c r="M22" i="221"/>
  <c r="I22" i="221"/>
  <c r="F97" i="220"/>
  <c r="AR87" i="220"/>
  <c r="AL86" i="220"/>
  <c r="AJ86" i="220"/>
  <c r="AL85" i="220"/>
  <c r="AJ85" i="220"/>
  <c r="AL84" i="220"/>
  <c r="AJ84" i="220"/>
  <c r="AL83" i="220"/>
  <c r="AJ83" i="220"/>
  <c r="AL82" i="220"/>
  <c r="AJ82" i="220"/>
  <c r="AL81" i="220"/>
  <c r="AJ81" i="220"/>
  <c r="AL80" i="220"/>
  <c r="AJ80" i="220"/>
  <c r="AL79" i="220"/>
  <c r="AJ79" i="220"/>
  <c r="AL78" i="220"/>
  <c r="AJ78" i="220"/>
  <c r="AL77" i="220"/>
  <c r="AJ77" i="220"/>
  <c r="AL76" i="220"/>
  <c r="AJ76" i="220"/>
  <c r="AL75" i="220"/>
  <c r="AJ75" i="220"/>
  <c r="M74" i="220"/>
  <c r="L74" i="220"/>
  <c r="K74" i="220"/>
  <c r="J74" i="220"/>
  <c r="I74" i="220"/>
  <c r="H74" i="220"/>
  <c r="G74" i="220"/>
  <c r="F74" i="220"/>
  <c r="S71" i="220"/>
  <c r="G71" i="220"/>
  <c r="AG80" i="220" s="1"/>
  <c r="F61" i="220"/>
  <c r="F60" i="220"/>
  <c r="F51" i="220"/>
  <c r="I51" i="220" s="1"/>
  <c r="F49" i="220"/>
  <c r="F47" i="220"/>
  <c r="G45" i="220"/>
  <c r="Q45" i="220" s="1"/>
  <c r="F33" i="220"/>
  <c r="Q30" i="220"/>
  <c r="F25" i="220"/>
  <c r="M24" i="220"/>
  <c r="G110" i="220" s="1"/>
  <c r="M23" i="220"/>
  <c r="G109" i="220" s="1"/>
  <c r="I23" i="220"/>
  <c r="F23" i="220"/>
  <c r="S69" i="220" s="1"/>
  <c r="U69" i="220" s="1"/>
  <c r="M22" i="220"/>
  <c r="I22" i="220"/>
  <c r="F97" i="219"/>
  <c r="AR87" i="219"/>
  <c r="AL86" i="219"/>
  <c r="AJ86" i="219"/>
  <c r="AL85" i="219"/>
  <c r="AJ85" i="219"/>
  <c r="AL84" i="219"/>
  <c r="AJ84" i="219"/>
  <c r="AL83" i="219"/>
  <c r="AJ83" i="219"/>
  <c r="AL82" i="219"/>
  <c r="AJ82" i="219"/>
  <c r="AL81" i="219"/>
  <c r="AJ81" i="219"/>
  <c r="AL80" i="219"/>
  <c r="AJ80" i="219"/>
  <c r="AL79" i="219"/>
  <c r="AJ79" i="219"/>
  <c r="AL78" i="219"/>
  <c r="AJ78" i="219"/>
  <c r="AL77" i="219"/>
  <c r="AJ77" i="219"/>
  <c r="AL76" i="219"/>
  <c r="AJ76" i="219"/>
  <c r="AL75" i="219"/>
  <c r="AJ75" i="219"/>
  <c r="M74" i="219"/>
  <c r="L74" i="219"/>
  <c r="K74" i="219"/>
  <c r="J74" i="219"/>
  <c r="I74" i="219"/>
  <c r="H74" i="219"/>
  <c r="G74" i="219"/>
  <c r="F74" i="219"/>
  <c r="S71" i="219"/>
  <c r="G71" i="219"/>
  <c r="AG78" i="219" s="1"/>
  <c r="F61" i="219"/>
  <c r="F60" i="219"/>
  <c r="F51" i="219"/>
  <c r="I51" i="219" s="1"/>
  <c r="F49" i="219"/>
  <c r="F47" i="219"/>
  <c r="G45" i="219"/>
  <c r="Q45" i="219" s="1"/>
  <c r="Q30" i="219"/>
  <c r="F25" i="219"/>
  <c r="M24" i="219"/>
  <c r="G110" i="219" s="1"/>
  <c r="M23" i="219"/>
  <c r="G109" i="219" s="1"/>
  <c r="I23" i="219"/>
  <c r="F23" i="219"/>
  <c r="S69" i="219" s="1"/>
  <c r="U69" i="219" s="1"/>
  <c r="M22" i="219"/>
  <c r="I22" i="219"/>
  <c r="F97" i="218"/>
  <c r="AR87" i="218"/>
  <c r="AL86" i="218"/>
  <c r="AJ86" i="218"/>
  <c r="AL85" i="218"/>
  <c r="AJ85" i="218"/>
  <c r="AL84" i="218"/>
  <c r="AJ84" i="218"/>
  <c r="AL83" i="218"/>
  <c r="AJ83" i="218"/>
  <c r="AL82" i="218"/>
  <c r="AJ82" i="218"/>
  <c r="AL81" i="218"/>
  <c r="AJ81" i="218"/>
  <c r="AL80" i="218"/>
  <c r="AJ80" i="218"/>
  <c r="AL79" i="218"/>
  <c r="AJ79" i="218"/>
  <c r="AL78" i="218"/>
  <c r="AJ78" i="218"/>
  <c r="AL77" i="218"/>
  <c r="AJ77" i="218"/>
  <c r="AL76" i="218"/>
  <c r="AJ76" i="218"/>
  <c r="AL75" i="218"/>
  <c r="AJ75" i="218"/>
  <c r="M74" i="218"/>
  <c r="L74" i="218"/>
  <c r="K74" i="218"/>
  <c r="J74" i="218"/>
  <c r="I74" i="218"/>
  <c r="H74" i="218"/>
  <c r="G74" i="218"/>
  <c r="F74" i="218"/>
  <c r="S71" i="218"/>
  <c r="G71" i="218"/>
  <c r="AG85" i="218" s="1"/>
  <c r="F61" i="218"/>
  <c r="F60" i="218"/>
  <c r="F51" i="218"/>
  <c r="I51" i="218" s="1"/>
  <c r="F49" i="218"/>
  <c r="F47" i="218"/>
  <c r="G45" i="218"/>
  <c r="F45" i="218" s="1"/>
  <c r="Q47" i="218" s="1"/>
  <c r="F25" i="218"/>
  <c r="M24" i="218"/>
  <c r="G110" i="218" s="1"/>
  <c r="M23" i="218"/>
  <c r="G109" i="218" s="1"/>
  <c r="I23" i="218"/>
  <c r="F23" i="218"/>
  <c r="S69" i="218" s="1"/>
  <c r="U69" i="218" s="1"/>
  <c r="M22" i="218"/>
  <c r="I22" i="218"/>
  <c r="F97" i="217"/>
  <c r="AR87" i="217"/>
  <c r="AL86" i="217"/>
  <c r="AJ86" i="217"/>
  <c r="AL85" i="217"/>
  <c r="AJ85" i="217"/>
  <c r="AL84" i="217"/>
  <c r="AJ84" i="217"/>
  <c r="AL83" i="217"/>
  <c r="AJ83" i="217"/>
  <c r="AL82" i="217"/>
  <c r="AJ82" i="217"/>
  <c r="AL81" i="217"/>
  <c r="AJ81" i="217"/>
  <c r="AL80" i="217"/>
  <c r="AJ80" i="217"/>
  <c r="AL79" i="217"/>
  <c r="AJ79" i="217"/>
  <c r="AL78" i="217"/>
  <c r="AJ78" i="217"/>
  <c r="AL77" i="217"/>
  <c r="AJ77" i="217"/>
  <c r="AL76" i="217"/>
  <c r="AJ76" i="217"/>
  <c r="AL75" i="217"/>
  <c r="AJ75" i="217"/>
  <c r="M74" i="217"/>
  <c r="L74" i="217"/>
  <c r="K74" i="217"/>
  <c r="J74" i="217"/>
  <c r="I74" i="217"/>
  <c r="H74" i="217"/>
  <c r="G74" i="217"/>
  <c r="F74" i="217"/>
  <c r="S71" i="217"/>
  <c r="G71" i="217"/>
  <c r="AG85" i="217" s="1"/>
  <c r="F61" i="217"/>
  <c r="F60" i="217"/>
  <c r="F51" i="217"/>
  <c r="I51" i="217" s="1"/>
  <c r="F49" i="217"/>
  <c r="F47" i="217"/>
  <c r="G45" i="217"/>
  <c r="F45" i="217" s="1"/>
  <c r="Q47" i="217" s="1"/>
  <c r="Q33" i="217"/>
  <c r="F25" i="217"/>
  <c r="M24" i="217"/>
  <c r="G110" i="217" s="1"/>
  <c r="M23" i="217"/>
  <c r="G109" i="217" s="1"/>
  <c r="I23" i="217"/>
  <c r="F23" i="217"/>
  <c r="S69" i="217" s="1"/>
  <c r="U69" i="217" s="1"/>
  <c r="M22" i="217"/>
  <c r="I22" i="217"/>
  <c r="F97" i="216"/>
  <c r="AR87" i="216"/>
  <c r="AL86" i="216"/>
  <c r="AJ86" i="216"/>
  <c r="AL85" i="216"/>
  <c r="AJ85" i="216"/>
  <c r="AL84" i="216"/>
  <c r="AJ84" i="216"/>
  <c r="AL83" i="216"/>
  <c r="AJ83" i="216"/>
  <c r="AL82" i="216"/>
  <c r="AJ82" i="216"/>
  <c r="AL81" i="216"/>
  <c r="AJ81" i="216"/>
  <c r="AL80" i="216"/>
  <c r="AJ80" i="216"/>
  <c r="AL79" i="216"/>
  <c r="AJ79" i="216"/>
  <c r="AL78" i="216"/>
  <c r="AJ78" i="216"/>
  <c r="AL77" i="216"/>
  <c r="AJ77" i="216"/>
  <c r="AL76" i="216"/>
  <c r="AJ76" i="216"/>
  <c r="AL75" i="216"/>
  <c r="AJ75" i="216"/>
  <c r="M74" i="216"/>
  <c r="L74" i="216"/>
  <c r="K74" i="216"/>
  <c r="J74" i="216"/>
  <c r="I74" i="216"/>
  <c r="H74" i="216"/>
  <c r="G74" i="216"/>
  <c r="F74" i="216"/>
  <c r="S71" i="216"/>
  <c r="G71" i="216"/>
  <c r="AG85" i="216" s="1"/>
  <c r="F61" i="216"/>
  <c r="F60" i="216"/>
  <c r="F51" i="216"/>
  <c r="I51" i="216" s="1"/>
  <c r="F49" i="216"/>
  <c r="F47" i="216"/>
  <c r="G45" i="216"/>
  <c r="Q45" i="216" s="1"/>
  <c r="F25" i="216"/>
  <c r="M24" i="216"/>
  <c r="G110" i="216" s="1"/>
  <c r="M23" i="216"/>
  <c r="G109" i="216" s="1"/>
  <c r="I23" i="216"/>
  <c r="F23" i="216"/>
  <c r="S69" i="216" s="1"/>
  <c r="U69" i="216" s="1"/>
  <c r="M22" i="216"/>
  <c r="I22" i="216"/>
  <c r="F97" i="215"/>
  <c r="AR87" i="215"/>
  <c r="AL86" i="215"/>
  <c r="AJ86" i="215"/>
  <c r="AL85" i="215"/>
  <c r="AJ85" i="215"/>
  <c r="AL84" i="215"/>
  <c r="AJ84" i="215"/>
  <c r="AL83" i="215"/>
  <c r="AJ83" i="215"/>
  <c r="AL82" i="215"/>
  <c r="AJ82" i="215"/>
  <c r="AL81" i="215"/>
  <c r="AJ81" i="215"/>
  <c r="AL80" i="215"/>
  <c r="AJ80" i="215"/>
  <c r="AL79" i="215"/>
  <c r="AJ79" i="215"/>
  <c r="AL78" i="215"/>
  <c r="AJ78" i="215"/>
  <c r="AL77" i="215"/>
  <c r="AJ77" i="215"/>
  <c r="AL76" i="215"/>
  <c r="AJ76" i="215"/>
  <c r="AL75" i="215"/>
  <c r="AJ75" i="215"/>
  <c r="M74" i="215"/>
  <c r="L74" i="215"/>
  <c r="K74" i="215"/>
  <c r="J74" i="215"/>
  <c r="I74" i="215"/>
  <c r="H74" i="215"/>
  <c r="G74" i="215"/>
  <c r="F74" i="215"/>
  <c r="S71" i="215"/>
  <c r="G71" i="215"/>
  <c r="AG85" i="215" s="1"/>
  <c r="F61" i="215"/>
  <c r="F60" i="215"/>
  <c r="F51" i="215"/>
  <c r="I51" i="215" s="1"/>
  <c r="F49" i="215"/>
  <c r="F47" i="215"/>
  <c r="G45" i="215"/>
  <c r="F45" i="215" s="1"/>
  <c r="Q47" i="215" s="1"/>
  <c r="Q30" i="215"/>
  <c r="F25" i="215"/>
  <c r="M24" i="215"/>
  <c r="G110" i="215" s="1"/>
  <c r="M23" i="215"/>
  <c r="G109" i="215" s="1"/>
  <c r="I23" i="215"/>
  <c r="F23" i="215"/>
  <c r="S69" i="215" s="1"/>
  <c r="U69" i="215" s="1"/>
  <c r="M22" i="215"/>
  <c r="I22" i="215"/>
  <c r="F97" i="214"/>
  <c r="AR87" i="214"/>
  <c r="AL86" i="214"/>
  <c r="AJ86" i="214"/>
  <c r="AL85" i="214"/>
  <c r="AJ85" i="214"/>
  <c r="AL84" i="214"/>
  <c r="AJ84" i="214"/>
  <c r="AL83" i="214"/>
  <c r="AJ83" i="214"/>
  <c r="AL82" i="214"/>
  <c r="AJ82" i="214"/>
  <c r="AL81" i="214"/>
  <c r="AJ81" i="214"/>
  <c r="AL80" i="214"/>
  <c r="AJ80" i="214"/>
  <c r="AL79" i="214"/>
  <c r="AJ79" i="214"/>
  <c r="AL78" i="214"/>
  <c r="AJ78" i="214"/>
  <c r="AL77" i="214"/>
  <c r="AJ77" i="214"/>
  <c r="AL76" i="214"/>
  <c r="AJ76" i="214"/>
  <c r="AL75" i="214"/>
  <c r="AJ75" i="214"/>
  <c r="M74" i="214"/>
  <c r="L74" i="214"/>
  <c r="K74" i="214"/>
  <c r="J74" i="214"/>
  <c r="I74" i="214"/>
  <c r="H74" i="214"/>
  <c r="G74" i="214"/>
  <c r="F74" i="214"/>
  <c r="S71" i="214"/>
  <c r="G71" i="214"/>
  <c r="F61" i="214"/>
  <c r="F60" i="214"/>
  <c r="F51" i="214"/>
  <c r="I51" i="214" s="1"/>
  <c r="F49" i="214"/>
  <c r="F47" i="214"/>
  <c r="G45" i="214"/>
  <c r="F45" i="214" s="1"/>
  <c r="Q47" i="214" s="1"/>
  <c r="F25" i="214"/>
  <c r="M24" i="214"/>
  <c r="G110" i="214" s="1"/>
  <c r="M23" i="214"/>
  <c r="G109" i="214" s="1"/>
  <c r="I23" i="214"/>
  <c r="F23" i="214"/>
  <c r="S69" i="214" s="1"/>
  <c r="U69" i="214" s="1"/>
  <c r="M22" i="214"/>
  <c r="I22" i="214"/>
  <c r="F97" i="213"/>
  <c r="AR87" i="213"/>
  <c r="AL86" i="213"/>
  <c r="AJ86" i="213"/>
  <c r="AL85" i="213"/>
  <c r="AJ85" i="213"/>
  <c r="AL84" i="213"/>
  <c r="AJ84" i="213"/>
  <c r="AL83" i="213"/>
  <c r="AJ83" i="213"/>
  <c r="AL82" i="213"/>
  <c r="AJ82" i="213"/>
  <c r="AL81" i="213"/>
  <c r="AJ81" i="213"/>
  <c r="AL80" i="213"/>
  <c r="AJ80" i="213"/>
  <c r="AL79" i="213"/>
  <c r="AJ79" i="213"/>
  <c r="AL78" i="213"/>
  <c r="AJ78" i="213"/>
  <c r="AL77" i="213"/>
  <c r="AJ77" i="213"/>
  <c r="AL76" i="213"/>
  <c r="AJ76" i="213"/>
  <c r="AL75" i="213"/>
  <c r="AJ75" i="213"/>
  <c r="M74" i="213"/>
  <c r="L74" i="213"/>
  <c r="K74" i="213"/>
  <c r="J74" i="213"/>
  <c r="I74" i="213"/>
  <c r="H74" i="213"/>
  <c r="G74" i="213"/>
  <c r="F74" i="213"/>
  <c r="S71" i="213"/>
  <c r="G71" i="213"/>
  <c r="AG80" i="213" s="1"/>
  <c r="F61" i="213"/>
  <c r="F60" i="213"/>
  <c r="F51" i="213"/>
  <c r="I51" i="213" s="1"/>
  <c r="F49" i="213"/>
  <c r="F47" i="213"/>
  <c r="G45" i="213"/>
  <c r="Q45" i="213" s="1"/>
  <c r="F33" i="213"/>
  <c r="Q30" i="213"/>
  <c r="F25" i="213"/>
  <c r="M24" i="213"/>
  <c r="G110" i="213" s="1"/>
  <c r="M23" i="213"/>
  <c r="G109" i="213" s="1"/>
  <c r="I23" i="213"/>
  <c r="F23" i="213"/>
  <c r="S69" i="213" s="1"/>
  <c r="U69" i="213" s="1"/>
  <c r="M22" i="213"/>
  <c r="I22" i="213"/>
  <c r="F97" i="212"/>
  <c r="AR87" i="212"/>
  <c r="AL86" i="212"/>
  <c r="AJ86" i="212"/>
  <c r="AL85" i="212"/>
  <c r="AJ85" i="212"/>
  <c r="AL84" i="212"/>
  <c r="AJ84" i="212"/>
  <c r="AL83" i="212"/>
  <c r="AJ83" i="212"/>
  <c r="AL82" i="212"/>
  <c r="AJ82" i="212"/>
  <c r="AL81" i="212"/>
  <c r="AJ81" i="212"/>
  <c r="AL80" i="212"/>
  <c r="AJ80" i="212"/>
  <c r="AL79" i="212"/>
  <c r="AJ79" i="212"/>
  <c r="AL78" i="212"/>
  <c r="AJ78" i="212"/>
  <c r="AL77" i="212"/>
  <c r="AJ77" i="212"/>
  <c r="AL76" i="212"/>
  <c r="AJ76" i="212"/>
  <c r="AL75" i="212"/>
  <c r="AJ75" i="212"/>
  <c r="M74" i="212"/>
  <c r="L74" i="212"/>
  <c r="K74" i="212"/>
  <c r="J74" i="212"/>
  <c r="I74" i="212"/>
  <c r="H74" i="212"/>
  <c r="G74" i="212"/>
  <c r="F74" i="212"/>
  <c r="S71" i="212"/>
  <c r="G71" i="212"/>
  <c r="AG75" i="212" s="1"/>
  <c r="AH75" i="212" s="1"/>
  <c r="AI75" i="212" s="1"/>
  <c r="F61" i="212"/>
  <c r="F60" i="212"/>
  <c r="F51" i="212"/>
  <c r="I51" i="212" s="1"/>
  <c r="F49" i="212"/>
  <c r="F47" i="212"/>
  <c r="G45" i="212"/>
  <c r="F33" i="212"/>
  <c r="F25" i="212"/>
  <c r="M24" i="212"/>
  <c r="G110" i="212" s="1"/>
  <c r="M23" i="212"/>
  <c r="G109" i="212" s="1"/>
  <c r="I23" i="212"/>
  <c r="F23" i="212"/>
  <c r="S69" i="212" s="1"/>
  <c r="U69" i="212" s="1"/>
  <c r="M22" i="212"/>
  <c r="I22" i="212"/>
  <c r="F97" i="211"/>
  <c r="AR87" i="211"/>
  <c r="AL86" i="211"/>
  <c r="AJ86" i="211"/>
  <c r="AL85" i="211"/>
  <c r="AJ85" i="211"/>
  <c r="AL84" i="211"/>
  <c r="AJ84" i="211"/>
  <c r="AL83" i="211"/>
  <c r="AJ83" i="211"/>
  <c r="AL82" i="211"/>
  <c r="AJ82" i="211"/>
  <c r="AL81" i="211"/>
  <c r="AJ81" i="211"/>
  <c r="AL80" i="211"/>
  <c r="AJ80" i="211"/>
  <c r="AL79" i="211"/>
  <c r="AJ79" i="211"/>
  <c r="AL78" i="211"/>
  <c r="AJ78" i="211"/>
  <c r="AL77" i="211"/>
  <c r="AJ77" i="211"/>
  <c r="AL76" i="211"/>
  <c r="AJ76" i="211"/>
  <c r="AL75" i="211"/>
  <c r="AJ75" i="211"/>
  <c r="M74" i="211"/>
  <c r="L74" i="211"/>
  <c r="K74" i="211"/>
  <c r="J74" i="211"/>
  <c r="I74" i="211"/>
  <c r="H74" i="211"/>
  <c r="G74" i="211"/>
  <c r="F74" i="211"/>
  <c r="S71" i="211"/>
  <c r="G71" i="211"/>
  <c r="AG85" i="211" s="1"/>
  <c r="F61" i="211"/>
  <c r="F60" i="211"/>
  <c r="F51" i="211"/>
  <c r="I51" i="211" s="1"/>
  <c r="F49" i="211"/>
  <c r="F47" i="211"/>
  <c r="G45" i="211"/>
  <c r="F45" i="211" s="1"/>
  <c r="Q47" i="211" s="1"/>
  <c r="F33" i="211"/>
  <c r="Q33" i="211"/>
  <c r="F25" i="211"/>
  <c r="M24" i="211"/>
  <c r="G110" i="211" s="1"/>
  <c r="M23" i="211"/>
  <c r="G109" i="211" s="1"/>
  <c r="I23" i="211"/>
  <c r="F23" i="211"/>
  <c r="S69" i="211" s="1"/>
  <c r="U69" i="211" s="1"/>
  <c r="M22" i="211"/>
  <c r="I22" i="211"/>
  <c r="F97" i="210"/>
  <c r="AR87" i="210"/>
  <c r="AL86" i="210"/>
  <c r="AJ86" i="210"/>
  <c r="AL85" i="210"/>
  <c r="AJ85" i="210"/>
  <c r="AL84" i="210"/>
  <c r="AJ84" i="210"/>
  <c r="AL83" i="210"/>
  <c r="AJ83" i="210"/>
  <c r="AL82" i="210"/>
  <c r="AJ82" i="210"/>
  <c r="AL81" i="210"/>
  <c r="AJ81" i="210"/>
  <c r="AL80" i="210"/>
  <c r="AJ80" i="210"/>
  <c r="AL79" i="210"/>
  <c r="AJ79" i="210"/>
  <c r="AL78" i="210"/>
  <c r="AJ78" i="210"/>
  <c r="AL77" i="210"/>
  <c r="AJ77" i="210"/>
  <c r="AL76" i="210"/>
  <c r="AJ76" i="210"/>
  <c r="AL75" i="210"/>
  <c r="AJ75" i="210"/>
  <c r="M74" i="210"/>
  <c r="L74" i="210"/>
  <c r="K74" i="210"/>
  <c r="J74" i="210"/>
  <c r="I74" i="210"/>
  <c r="H74" i="210"/>
  <c r="G74" i="210"/>
  <c r="F74" i="210"/>
  <c r="S71" i="210"/>
  <c r="G71" i="210"/>
  <c r="AG85" i="210" s="1"/>
  <c r="F61" i="210"/>
  <c r="F60" i="210"/>
  <c r="F51" i="210"/>
  <c r="I51" i="210" s="1"/>
  <c r="F49" i="210"/>
  <c r="F47" i="210"/>
  <c r="G45" i="210"/>
  <c r="Q45" i="210" s="1"/>
  <c r="F33" i="210"/>
  <c r="G31" i="210"/>
  <c r="Q30" i="210" s="1"/>
  <c r="F25" i="210"/>
  <c r="M24" i="210"/>
  <c r="G110" i="210" s="1"/>
  <c r="M23" i="210"/>
  <c r="G109" i="210" s="1"/>
  <c r="I23" i="210"/>
  <c r="F23" i="210"/>
  <c r="S69" i="210" s="1"/>
  <c r="U69" i="210" s="1"/>
  <c r="M22" i="210"/>
  <c r="I22" i="210"/>
  <c r="F97" i="209"/>
  <c r="AR87" i="209"/>
  <c r="AL86" i="209"/>
  <c r="AJ86" i="209"/>
  <c r="AL85" i="209"/>
  <c r="AJ85" i="209"/>
  <c r="AL84" i="209"/>
  <c r="AJ84" i="209"/>
  <c r="AL83" i="209"/>
  <c r="AJ83" i="209"/>
  <c r="AL82" i="209"/>
  <c r="AJ82" i="209"/>
  <c r="AL81" i="209"/>
  <c r="AJ81" i="209"/>
  <c r="AL80" i="209"/>
  <c r="AJ80" i="209"/>
  <c r="AL79" i="209"/>
  <c r="AJ79" i="209"/>
  <c r="AL78" i="209"/>
  <c r="AJ78" i="209"/>
  <c r="AL77" i="209"/>
  <c r="AJ77" i="209"/>
  <c r="AL76" i="209"/>
  <c r="AJ76" i="209"/>
  <c r="AL75" i="209"/>
  <c r="AJ75" i="209"/>
  <c r="M74" i="209"/>
  <c r="L74" i="209"/>
  <c r="K74" i="209"/>
  <c r="J74" i="209"/>
  <c r="I74" i="209"/>
  <c r="H74" i="209"/>
  <c r="G74" i="209"/>
  <c r="F74" i="209"/>
  <c r="S71" i="209"/>
  <c r="G71" i="209"/>
  <c r="AG85" i="209" s="1"/>
  <c r="F61" i="209"/>
  <c r="F60" i="209"/>
  <c r="F51" i="209"/>
  <c r="I51" i="209" s="1"/>
  <c r="F49" i="209"/>
  <c r="F47" i="209"/>
  <c r="G45" i="209"/>
  <c r="Q45" i="209" s="1"/>
  <c r="Q30" i="209"/>
  <c r="F25" i="209"/>
  <c r="M24" i="209"/>
  <c r="G110" i="209" s="1"/>
  <c r="M23" i="209"/>
  <c r="G109" i="209" s="1"/>
  <c r="I23" i="209"/>
  <c r="F23" i="209"/>
  <c r="S69" i="209" s="1"/>
  <c r="U69" i="209" s="1"/>
  <c r="M22" i="209"/>
  <c r="I22" i="209"/>
  <c r="F97" i="207"/>
  <c r="AR87" i="207"/>
  <c r="AL86" i="207"/>
  <c r="AJ86" i="207"/>
  <c r="AL85" i="207"/>
  <c r="AJ85" i="207"/>
  <c r="AL84" i="207"/>
  <c r="AJ84" i="207"/>
  <c r="AL83" i="207"/>
  <c r="AJ83" i="207"/>
  <c r="AL82" i="207"/>
  <c r="AJ82" i="207"/>
  <c r="AL81" i="207"/>
  <c r="AJ81" i="207"/>
  <c r="AL80" i="207"/>
  <c r="AJ80" i="207"/>
  <c r="AL79" i="207"/>
  <c r="AJ79" i="207"/>
  <c r="AL78" i="207"/>
  <c r="AJ78" i="207"/>
  <c r="AL77" i="207"/>
  <c r="AJ77" i="207"/>
  <c r="AL76" i="207"/>
  <c r="AJ76" i="207"/>
  <c r="AL75" i="207"/>
  <c r="AJ75" i="207"/>
  <c r="M74" i="207"/>
  <c r="L74" i="207"/>
  <c r="K74" i="207"/>
  <c r="J74" i="207"/>
  <c r="I74" i="207"/>
  <c r="H74" i="207"/>
  <c r="G74" i="207"/>
  <c r="F74" i="207"/>
  <c r="S71" i="207"/>
  <c r="G71" i="207"/>
  <c r="AG80" i="207" s="1"/>
  <c r="F61" i="207"/>
  <c r="F60" i="207"/>
  <c r="F51" i="207"/>
  <c r="I51" i="207" s="1"/>
  <c r="F49" i="207"/>
  <c r="F47" i="207"/>
  <c r="G45" i="207"/>
  <c r="Q45" i="207" s="1"/>
  <c r="F33" i="207"/>
  <c r="Q30" i="207"/>
  <c r="F25" i="207"/>
  <c r="M24" i="207"/>
  <c r="G110" i="207" s="1"/>
  <c r="M23" i="207"/>
  <c r="G109" i="207" s="1"/>
  <c r="I23" i="207"/>
  <c r="F23" i="207"/>
  <c r="S69" i="207" s="1"/>
  <c r="U69" i="207" s="1"/>
  <c r="M22" i="207"/>
  <c r="I22" i="207"/>
  <c r="F59" i="210" l="1"/>
  <c r="AG83" i="210"/>
  <c r="AG77" i="211"/>
  <c r="Q33" i="209"/>
  <c r="F31" i="210"/>
  <c r="Q33" i="210" s="1"/>
  <c r="Q33" i="220"/>
  <c r="AG77" i="223"/>
  <c r="AG86" i="210"/>
  <c r="Q30" i="211"/>
  <c r="Q45" i="211"/>
  <c r="F59" i="211"/>
  <c r="F59" i="212"/>
  <c r="AG80" i="215"/>
  <c r="AG80" i="210"/>
  <c r="AK75" i="212"/>
  <c r="AM75" i="212" s="1"/>
  <c r="F59" i="216"/>
  <c r="AG75" i="209"/>
  <c r="AH75" i="209" s="1"/>
  <c r="AI75" i="209" s="1"/>
  <c r="AK75" i="209" s="1"/>
  <c r="AM75" i="209" s="1"/>
  <c r="F45" i="213"/>
  <c r="Q47" i="213" s="1"/>
  <c r="F59" i="219"/>
  <c r="F59" i="207"/>
  <c r="AG79" i="210"/>
  <c r="AG82" i="210"/>
  <c r="AG83" i="211"/>
  <c r="AG75" i="215"/>
  <c r="AH75" i="215" s="1"/>
  <c r="AI75" i="215" s="1"/>
  <c r="AK75" i="215" s="1"/>
  <c r="AR75" i="215" s="1"/>
  <c r="Q45" i="217"/>
  <c r="AG86" i="217"/>
  <c r="AG82" i="220"/>
  <c r="AG83" i="223"/>
  <c r="AG78" i="217"/>
  <c r="F45" i="210"/>
  <c r="Q47" i="210" s="1"/>
  <c r="AG78" i="210"/>
  <c r="AG82" i="211"/>
  <c r="F59" i="213"/>
  <c r="AG80" i="216"/>
  <c r="Q30" i="217"/>
  <c r="AG80" i="217"/>
  <c r="AG83" i="217"/>
  <c r="F59" i="223"/>
  <c r="AG80" i="223"/>
  <c r="AG79" i="217"/>
  <c r="AG82" i="217"/>
  <c r="AG81" i="209"/>
  <c r="AG78" i="213"/>
  <c r="Q45" i="214"/>
  <c r="AG86" i="215"/>
  <c r="AG77" i="216"/>
  <c r="F59" i="217"/>
  <c r="AG84" i="220"/>
  <c r="AG76" i="222"/>
  <c r="AH76" i="222" s="1"/>
  <c r="AI76" i="222" s="1"/>
  <c r="AK76" i="222" s="1"/>
  <c r="AR76" i="222" s="1"/>
  <c r="AG85" i="222"/>
  <c r="AG85" i="223"/>
  <c r="AG76" i="211"/>
  <c r="AH76" i="211" s="1"/>
  <c r="AI76" i="211" s="1"/>
  <c r="AK76" i="211" s="1"/>
  <c r="AR76" i="211" s="1"/>
  <c r="AG79" i="211"/>
  <c r="Q33" i="207"/>
  <c r="F59" i="209"/>
  <c r="AG80" i="209"/>
  <c r="AG76" i="210"/>
  <c r="AH76" i="210" s="1"/>
  <c r="AI76" i="210" s="1"/>
  <c r="AK76" i="210" s="1"/>
  <c r="AS76" i="210" s="1"/>
  <c r="AG77" i="210"/>
  <c r="AG84" i="210"/>
  <c r="AG86" i="211"/>
  <c r="Q33" i="213"/>
  <c r="F59" i="214"/>
  <c r="Q45" i="215"/>
  <c r="F59" i="215"/>
  <c r="AG76" i="217"/>
  <c r="AH76" i="217" s="1"/>
  <c r="AI76" i="217" s="1"/>
  <c r="AK76" i="217" s="1"/>
  <c r="AM76" i="217" s="1"/>
  <c r="AG77" i="217"/>
  <c r="AG84" i="217"/>
  <c r="Q45" i="218"/>
  <c r="F59" i="218"/>
  <c r="F45" i="219"/>
  <c r="Q47" i="219" s="1"/>
  <c r="AG83" i="219"/>
  <c r="AG78" i="220"/>
  <c r="AG86" i="220"/>
  <c r="Q30" i="221"/>
  <c r="Q45" i="222"/>
  <c r="Q33" i="219"/>
  <c r="F59" i="220"/>
  <c r="AG75" i="220"/>
  <c r="AH75" i="220" s="1"/>
  <c r="AI75" i="220" s="1"/>
  <c r="AK75" i="220" s="1"/>
  <c r="AM75" i="220" s="1"/>
  <c r="F59" i="222"/>
  <c r="AG75" i="223"/>
  <c r="AH75" i="223" s="1"/>
  <c r="AI75" i="223" s="1"/>
  <c r="AK75" i="223" s="1"/>
  <c r="AG78" i="223"/>
  <c r="AQ75" i="212"/>
  <c r="AS75" i="212"/>
  <c r="F45" i="212"/>
  <c r="Q47" i="212" s="1"/>
  <c r="Q45" i="212"/>
  <c r="F45" i="207"/>
  <c r="Q47" i="207" s="1"/>
  <c r="AG83" i="207"/>
  <c r="AG84" i="207"/>
  <c r="AG78" i="207"/>
  <c r="F45" i="209"/>
  <c r="Q47" i="209" s="1"/>
  <c r="AG78" i="209"/>
  <c r="AG84" i="209"/>
  <c r="Q33" i="212"/>
  <c r="Q30" i="212"/>
  <c r="AG84" i="212"/>
  <c r="AG80" i="212"/>
  <c r="AG78" i="212"/>
  <c r="AG83" i="212"/>
  <c r="AG79" i="212"/>
  <c r="AG77" i="212"/>
  <c r="AG86" i="212"/>
  <c r="AG82" i="212"/>
  <c r="AG76" i="212"/>
  <c r="AH76" i="212" s="1"/>
  <c r="AI76" i="212" s="1"/>
  <c r="AK76" i="212" s="1"/>
  <c r="AG85" i="212"/>
  <c r="AG81" i="212"/>
  <c r="AG83" i="209"/>
  <c r="AG79" i="209"/>
  <c r="AG77" i="209"/>
  <c r="AG86" i="209"/>
  <c r="AG82" i="209"/>
  <c r="AG76" i="209"/>
  <c r="AH76" i="209" s="1"/>
  <c r="AI76" i="209" s="1"/>
  <c r="AK76" i="209" s="1"/>
  <c r="AG84" i="214"/>
  <c r="AG80" i="214"/>
  <c r="AG78" i="214"/>
  <c r="AG79" i="214"/>
  <c r="AG81" i="214"/>
  <c r="AG86" i="214"/>
  <c r="Q33" i="216"/>
  <c r="Q30" i="216"/>
  <c r="AG85" i="213"/>
  <c r="AG81" i="213"/>
  <c r="AG75" i="213"/>
  <c r="AH75" i="213" s="1"/>
  <c r="AI75" i="213" s="1"/>
  <c r="AK75" i="213" s="1"/>
  <c r="AG83" i="213"/>
  <c r="AG76" i="214"/>
  <c r="AH76" i="214" s="1"/>
  <c r="AI76" i="214" s="1"/>
  <c r="AK76" i="214" s="1"/>
  <c r="AG83" i="214"/>
  <c r="AG85" i="214"/>
  <c r="AG83" i="215"/>
  <c r="AG79" i="215"/>
  <c r="AG77" i="215"/>
  <c r="AG76" i="215"/>
  <c r="AH76" i="215" s="1"/>
  <c r="AI76" i="215" s="1"/>
  <c r="AK76" i="215" s="1"/>
  <c r="AG78" i="215"/>
  <c r="AG81" i="215"/>
  <c r="AG75" i="210"/>
  <c r="AG81" i="210"/>
  <c r="AG78" i="211"/>
  <c r="AG80" i="211"/>
  <c r="AG84" i="211"/>
  <c r="AG76" i="213"/>
  <c r="AH76" i="213" s="1"/>
  <c r="AI76" i="213" s="1"/>
  <c r="AK76" i="213" s="1"/>
  <c r="AG82" i="213"/>
  <c r="AG75" i="214"/>
  <c r="AH75" i="214" s="1"/>
  <c r="AI75" i="214" s="1"/>
  <c r="AK75" i="214" s="1"/>
  <c r="AG75" i="211"/>
  <c r="AH75" i="211" s="1"/>
  <c r="AI75" i="211" s="1"/>
  <c r="AK75" i="211" s="1"/>
  <c r="AG81" i="211"/>
  <c r="AG77" i="213"/>
  <c r="AG79" i="213"/>
  <c r="AG84" i="213"/>
  <c r="AG86" i="213"/>
  <c r="Q30" i="214"/>
  <c r="AG77" i="214"/>
  <c r="AG82" i="214"/>
  <c r="Q33" i="215"/>
  <c r="AG82" i="215"/>
  <c r="AG84" i="215"/>
  <c r="AG78" i="216"/>
  <c r="F45" i="216"/>
  <c r="Q47" i="216" s="1"/>
  <c r="AG86" i="216"/>
  <c r="AG82" i="216"/>
  <c r="AG75" i="216"/>
  <c r="AH75" i="216" s="1"/>
  <c r="AI75" i="216" s="1"/>
  <c r="AK75" i="216" s="1"/>
  <c r="AG79" i="216"/>
  <c r="AG84" i="216"/>
  <c r="Q33" i="218"/>
  <c r="Q30" i="218"/>
  <c r="AG76" i="216"/>
  <c r="AH76" i="216" s="1"/>
  <c r="AI76" i="216" s="1"/>
  <c r="AK76" i="216" s="1"/>
  <c r="AG81" i="216"/>
  <c r="AG83" i="216"/>
  <c r="AG84" i="218"/>
  <c r="AG80" i="218"/>
  <c r="AG78" i="218"/>
  <c r="AG83" i="218"/>
  <c r="AG79" i="218"/>
  <c r="AG77" i="218"/>
  <c r="AG86" i="218"/>
  <c r="AG75" i="218"/>
  <c r="AH75" i="218" s="1"/>
  <c r="AI75" i="218" s="1"/>
  <c r="AK75" i="218" s="1"/>
  <c r="AG76" i="218"/>
  <c r="AH76" i="218" s="1"/>
  <c r="AI76" i="218" s="1"/>
  <c r="AK76" i="218" s="1"/>
  <c r="AG81" i="218"/>
  <c r="AG82" i="218"/>
  <c r="AG84" i="219"/>
  <c r="AG80" i="219"/>
  <c r="AG75" i="219"/>
  <c r="AH75" i="219" s="1"/>
  <c r="AI75" i="219" s="1"/>
  <c r="AK75" i="219" s="1"/>
  <c r="F45" i="220"/>
  <c r="Q47" i="220" s="1"/>
  <c r="AG76" i="219"/>
  <c r="AH76" i="219" s="1"/>
  <c r="AI76" i="219" s="1"/>
  <c r="AK76" i="219" s="1"/>
  <c r="AG82" i="219"/>
  <c r="AG75" i="217"/>
  <c r="AH75" i="217" s="1"/>
  <c r="AI75" i="217" s="1"/>
  <c r="AK75" i="217" s="1"/>
  <c r="AG81" i="217"/>
  <c r="AG77" i="219"/>
  <c r="AG79" i="219"/>
  <c r="AG81" i="219"/>
  <c r="AG86" i="219"/>
  <c r="AG85" i="220"/>
  <c r="AG81" i="220"/>
  <c r="AG83" i="220"/>
  <c r="AG79" i="220"/>
  <c r="AG77" i="220"/>
  <c r="AG76" i="220"/>
  <c r="AH76" i="220" s="1"/>
  <c r="AI76" i="220" s="1"/>
  <c r="AK76" i="220" s="1"/>
  <c r="AG85" i="219"/>
  <c r="Q45" i="221"/>
  <c r="AG85" i="221"/>
  <c r="AG86" i="221"/>
  <c r="AG81" i="221"/>
  <c r="AG75" i="221"/>
  <c r="AH75" i="221" s="1"/>
  <c r="AI75" i="221" s="1"/>
  <c r="AK75" i="221" s="1"/>
  <c r="AG84" i="221"/>
  <c r="AG80" i="221"/>
  <c r="AG78" i="221"/>
  <c r="Q33" i="222"/>
  <c r="Q30" i="222"/>
  <c r="Q45" i="223"/>
  <c r="F45" i="223"/>
  <c r="Q47" i="223" s="1"/>
  <c r="F59" i="221"/>
  <c r="AG76" i="221"/>
  <c r="AH76" i="221" s="1"/>
  <c r="AI76" i="221" s="1"/>
  <c r="AK76" i="221" s="1"/>
  <c r="AG77" i="221"/>
  <c r="AG82" i="221"/>
  <c r="AG83" i="221"/>
  <c r="AG75" i="222"/>
  <c r="AH75" i="222" s="1"/>
  <c r="AI75" i="222" s="1"/>
  <c r="AK75" i="222" s="1"/>
  <c r="AG81" i="222"/>
  <c r="AG82" i="222"/>
  <c r="Q33" i="223"/>
  <c r="Q30" i="223"/>
  <c r="AG83" i="222"/>
  <c r="AG86" i="222"/>
  <c r="AG80" i="222"/>
  <c r="AG78" i="222"/>
  <c r="AG84" i="222"/>
  <c r="AG79" i="222"/>
  <c r="AG86" i="223"/>
  <c r="AG82" i="223"/>
  <c r="AG76" i="223"/>
  <c r="AH76" i="223" s="1"/>
  <c r="AI76" i="223" s="1"/>
  <c r="AK76" i="223" s="1"/>
  <c r="AG79" i="223"/>
  <c r="AG84" i="223"/>
  <c r="AG75" i="207"/>
  <c r="AH75" i="207" s="1"/>
  <c r="AI75" i="207" s="1"/>
  <c r="AK75" i="207" s="1"/>
  <c r="AG81" i="207"/>
  <c r="AG85" i="207"/>
  <c r="AG76" i="207"/>
  <c r="AH76" i="207" s="1"/>
  <c r="AI76" i="207" s="1"/>
  <c r="AK76" i="207" s="1"/>
  <c r="AG82" i="207"/>
  <c r="AG86" i="207"/>
  <c r="AG77" i="207"/>
  <c r="AG79" i="207"/>
  <c r="AN76" i="222" l="1"/>
  <c r="U73" i="222"/>
  <c r="AS75" i="209"/>
  <c r="AP75" i="220"/>
  <c r="AO75" i="220"/>
  <c r="AN75" i="220"/>
  <c r="U73" i="217"/>
  <c r="AQ75" i="220"/>
  <c r="AS75" i="215"/>
  <c r="S73" i="215"/>
  <c r="AM76" i="211"/>
  <c r="AS76" i="222"/>
  <c r="AM76" i="222"/>
  <c r="AP75" i="209"/>
  <c r="AO76" i="222"/>
  <c r="AQ76" i="222"/>
  <c r="AO76" i="210"/>
  <c r="S73" i="209"/>
  <c r="AP76" i="222"/>
  <c r="AP76" i="217"/>
  <c r="AN75" i="209"/>
  <c r="AM76" i="210"/>
  <c r="AQ76" i="217"/>
  <c r="U73" i="210"/>
  <c r="AO75" i="209"/>
  <c r="AQ75" i="209"/>
  <c r="AN76" i="217"/>
  <c r="AN76" i="210"/>
  <c r="AH82" i="209"/>
  <c r="AI82" i="209" s="1"/>
  <c r="AK82" i="209" s="1"/>
  <c r="AO82" i="209" s="1"/>
  <c r="AP75" i="212"/>
  <c r="AN75" i="212"/>
  <c r="AR75" i="220"/>
  <c r="S73" i="220"/>
  <c r="S73" i="212"/>
  <c r="AR75" i="212"/>
  <c r="AS75" i="220"/>
  <c r="AS76" i="217"/>
  <c r="AR76" i="217"/>
  <c r="AH79" i="210"/>
  <c r="AI79" i="210" s="1"/>
  <c r="AK79" i="210" s="1"/>
  <c r="AR79" i="210" s="1"/>
  <c r="AO75" i="212"/>
  <c r="AQ76" i="210"/>
  <c r="AR76" i="210"/>
  <c r="AR75" i="209"/>
  <c r="AH80" i="217"/>
  <c r="AI80" i="217" s="1"/>
  <c r="AK80" i="217" s="1"/>
  <c r="AS80" i="217" s="1"/>
  <c r="AO75" i="215"/>
  <c r="AM75" i="215"/>
  <c r="AS76" i="211"/>
  <c r="AQ76" i="211"/>
  <c r="AH77" i="217"/>
  <c r="AI77" i="217" s="1"/>
  <c r="AK77" i="217" s="1"/>
  <c r="AM77" i="217" s="1"/>
  <c r="AP75" i="215"/>
  <c r="AQ75" i="215"/>
  <c r="AO76" i="211"/>
  <c r="AN76" i="211"/>
  <c r="AH81" i="217"/>
  <c r="AI81" i="217" s="1"/>
  <c r="AK81" i="217" s="1"/>
  <c r="AO81" i="217" s="1"/>
  <c r="AN75" i="215"/>
  <c r="AP76" i="211"/>
  <c r="AO76" i="217"/>
  <c r="AH85" i="212"/>
  <c r="AI85" i="212" s="1"/>
  <c r="AK85" i="212" s="1"/>
  <c r="AR85" i="212" s="1"/>
  <c r="AH77" i="212"/>
  <c r="AI77" i="212" s="1"/>
  <c r="AK77" i="212" s="1"/>
  <c r="AP77" i="212" s="1"/>
  <c r="AP76" i="210"/>
  <c r="U73" i="211"/>
  <c r="AH84" i="210"/>
  <c r="AI84" i="210" s="1"/>
  <c r="AK84" i="210" s="1"/>
  <c r="AQ84" i="210" s="1"/>
  <c r="AH79" i="207"/>
  <c r="AI79" i="207" s="1"/>
  <c r="AK79" i="207" s="1"/>
  <c r="AA73" i="207" s="1"/>
  <c r="AH83" i="219"/>
  <c r="AI83" i="219" s="1"/>
  <c r="AK83" i="219" s="1"/>
  <c r="AP83" i="219" s="1"/>
  <c r="AH81" i="215"/>
  <c r="AI81" i="215" s="1"/>
  <c r="AK81" i="215" s="1"/>
  <c r="AQ81" i="215" s="1"/>
  <c r="AH79" i="215"/>
  <c r="AI79" i="215" s="1"/>
  <c r="AK79" i="215" s="1"/>
  <c r="AO79" i="215" s="1"/>
  <c r="AH79" i="223"/>
  <c r="AI79" i="223" s="1"/>
  <c r="AK79" i="223" s="1"/>
  <c r="AR79" i="223" s="1"/>
  <c r="AH77" i="223"/>
  <c r="AI77" i="223" s="1"/>
  <c r="AK77" i="223" s="1"/>
  <c r="AN77" i="223" s="1"/>
  <c r="AH78" i="222"/>
  <c r="AI78" i="222" s="1"/>
  <c r="AK78" i="222" s="1"/>
  <c r="AS78" i="222" s="1"/>
  <c r="AH77" i="221"/>
  <c r="AI77" i="221" s="1"/>
  <c r="AK77" i="221" s="1"/>
  <c r="AN77" i="221" s="1"/>
  <c r="AH79" i="219"/>
  <c r="AI79" i="219" s="1"/>
  <c r="AK79" i="219" s="1"/>
  <c r="AR79" i="219" s="1"/>
  <c r="AH82" i="219"/>
  <c r="AI82" i="219" s="1"/>
  <c r="AK82" i="219" s="1"/>
  <c r="AS82" i="219" s="1"/>
  <c r="AH77" i="213"/>
  <c r="AI77" i="213" s="1"/>
  <c r="AK77" i="213" s="1"/>
  <c r="AS77" i="213" s="1"/>
  <c r="AH82" i="213"/>
  <c r="AI82" i="213" s="1"/>
  <c r="AK82" i="213" s="1"/>
  <c r="AR82" i="213" s="1"/>
  <c r="AH85" i="210"/>
  <c r="AI85" i="210" s="1"/>
  <c r="AK85" i="210" s="1"/>
  <c r="AA79" i="210" s="1"/>
  <c r="AH78" i="223"/>
  <c r="AI78" i="223" s="1"/>
  <c r="AK78" i="223" s="1"/>
  <c r="AO78" i="223" s="1"/>
  <c r="AH79" i="220"/>
  <c r="AI79" i="220" s="1"/>
  <c r="AK79" i="220" s="1"/>
  <c r="AA73" i="220" s="1"/>
  <c r="AH86" i="219"/>
  <c r="AI86" i="219" s="1"/>
  <c r="AK86" i="219" s="1"/>
  <c r="AS86" i="219" s="1"/>
  <c r="AH82" i="214"/>
  <c r="AI82" i="214" s="1"/>
  <c r="AK82" i="214" s="1"/>
  <c r="AR82" i="214" s="1"/>
  <c r="AH84" i="213"/>
  <c r="AI84" i="213" s="1"/>
  <c r="AK84" i="213" s="1"/>
  <c r="AS84" i="213" s="1"/>
  <c r="AH77" i="215"/>
  <c r="AI77" i="215" s="1"/>
  <c r="AK77" i="215" s="1"/>
  <c r="AP77" i="215" s="1"/>
  <c r="AH86" i="209"/>
  <c r="AI86" i="209" s="1"/>
  <c r="AK86" i="209" s="1"/>
  <c r="AP86" i="209" s="1"/>
  <c r="AH83" i="210"/>
  <c r="AI83" i="210" s="1"/>
  <c r="AK83" i="210" s="1"/>
  <c r="AM83" i="210" s="1"/>
  <c r="AH80" i="209"/>
  <c r="AI80" i="209" s="1"/>
  <c r="AK80" i="209" s="1"/>
  <c r="AN80" i="209" s="1"/>
  <c r="AH84" i="223"/>
  <c r="AI84" i="223" s="1"/>
  <c r="AK84" i="223" s="1"/>
  <c r="AH86" i="223"/>
  <c r="AI86" i="223" s="1"/>
  <c r="AK86" i="223" s="1"/>
  <c r="AH80" i="223"/>
  <c r="AI80" i="223" s="1"/>
  <c r="AK80" i="223" s="1"/>
  <c r="AH84" i="222"/>
  <c r="AI84" i="222" s="1"/>
  <c r="AK84" i="222" s="1"/>
  <c r="AH83" i="222"/>
  <c r="AI83" i="222" s="1"/>
  <c r="AK83" i="222" s="1"/>
  <c r="AR76" i="221"/>
  <c r="AN76" i="221"/>
  <c r="AQ76" i="221"/>
  <c r="AM76" i="221"/>
  <c r="U73" i="221"/>
  <c r="AS76" i="221"/>
  <c r="AP76" i="221"/>
  <c r="AO76" i="221"/>
  <c r="AS75" i="221"/>
  <c r="AO75" i="221"/>
  <c r="AR75" i="221"/>
  <c r="AN75" i="221"/>
  <c r="AQ75" i="221"/>
  <c r="AP75" i="221"/>
  <c r="AM75" i="221"/>
  <c r="S73" i="221"/>
  <c r="AH79" i="221"/>
  <c r="AI79" i="221" s="1"/>
  <c r="AK79" i="221" s="1"/>
  <c r="AH83" i="220"/>
  <c r="AI83" i="220" s="1"/>
  <c r="AK83" i="220" s="1"/>
  <c r="AH81" i="219"/>
  <c r="AI81" i="219" s="1"/>
  <c r="AK81" i="219" s="1"/>
  <c r="AS75" i="217"/>
  <c r="AO75" i="217"/>
  <c r="AR75" i="217"/>
  <c r="AN75" i="217"/>
  <c r="AQ75" i="217"/>
  <c r="AP75" i="217"/>
  <c r="S73" i="217"/>
  <c r="AM75" i="217"/>
  <c r="AP76" i="219"/>
  <c r="AS76" i="219"/>
  <c r="AO76" i="219"/>
  <c r="AR76" i="219"/>
  <c r="AN76" i="219"/>
  <c r="AM76" i="219"/>
  <c r="U73" i="219"/>
  <c r="AQ76" i="219"/>
  <c r="AQ75" i="219"/>
  <c r="AM75" i="219"/>
  <c r="S73" i="219"/>
  <c r="AP75" i="219"/>
  <c r="AS75" i="219"/>
  <c r="AO75" i="219"/>
  <c r="AR75" i="219"/>
  <c r="AN75" i="219"/>
  <c r="AH82" i="218"/>
  <c r="AI82" i="218" s="1"/>
  <c r="AK82" i="218" s="1"/>
  <c r="AH86" i="218"/>
  <c r="AI86" i="218" s="1"/>
  <c r="AK86" i="218" s="1"/>
  <c r="AH78" i="218"/>
  <c r="AI78" i="218" s="1"/>
  <c r="AK78" i="218" s="1"/>
  <c r="AH79" i="217"/>
  <c r="AI79" i="217" s="1"/>
  <c r="AK79" i="217" s="1"/>
  <c r="AH84" i="216"/>
  <c r="AI84" i="216" s="1"/>
  <c r="AK84" i="216" s="1"/>
  <c r="AH86" i="216"/>
  <c r="AI86" i="216" s="1"/>
  <c r="AK86" i="216" s="1"/>
  <c r="AH78" i="217"/>
  <c r="AI78" i="217" s="1"/>
  <c r="AK78" i="217" s="1"/>
  <c r="AH82" i="217"/>
  <c r="AI82" i="217" s="1"/>
  <c r="AK82" i="217" s="1"/>
  <c r="AH86" i="213"/>
  <c r="AI86" i="213" s="1"/>
  <c r="AK86" i="213" s="1"/>
  <c r="AH81" i="211"/>
  <c r="AI81" i="211" s="1"/>
  <c r="AK81" i="211" s="1"/>
  <c r="AR75" i="214"/>
  <c r="AN75" i="214"/>
  <c r="AQ75" i="214"/>
  <c r="AP75" i="214"/>
  <c r="S73" i="214"/>
  <c r="AO75" i="214"/>
  <c r="AS75" i="214"/>
  <c r="AM75" i="214"/>
  <c r="AH80" i="211"/>
  <c r="AI80" i="211" s="1"/>
  <c r="AK80" i="211" s="1"/>
  <c r="AH85" i="217"/>
  <c r="AI85" i="217" s="1"/>
  <c r="AK85" i="217" s="1"/>
  <c r="AS77" i="215"/>
  <c r="AH83" i="214"/>
  <c r="AI83" i="214" s="1"/>
  <c r="AK83" i="214" s="1"/>
  <c r="AH81" i="213"/>
  <c r="AI81" i="213" s="1"/>
  <c r="AK81" i="213" s="1"/>
  <c r="AH79" i="214"/>
  <c r="AI79" i="214" s="1"/>
  <c r="AK79" i="214" s="1"/>
  <c r="AH86" i="211"/>
  <c r="AI86" i="211" s="1"/>
  <c r="AK86" i="211" s="1"/>
  <c r="AS82" i="209"/>
  <c r="AR82" i="209"/>
  <c r="AH83" i="209"/>
  <c r="AI83" i="209" s="1"/>
  <c r="AK83" i="209" s="1"/>
  <c r="AH81" i="212"/>
  <c r="AI81" i="212" s="1"/>
  <c r="AK81" i="212" s="1"/>
  <c r="AH86" i="212"/>
  <c r="AI86" i="212" s="1"/>
  <c r="AK86" i="212" s="1"/>
  <c r="AH78" i="212"/>
  <c r="AI78" i="212" s="1"/>
  <c r="AK78" i="212" s="1"/>
  <c r="AH83" i="211"/>
  <c r="AI83" i="211" s="1"/>
  <c r="AK83" i="211" s="1"/>
  <c r="AH78" i="210"/>
  <c r="AI78" i="210" s="1"/>
  <c r="AK78" i="210" s="1"/>
  <c r="AH77" i="210"/>
  <c r="AI77" i="210" s="1"/>
  <c r="AK77" i="210" s="1"/>
  <c r="AH85" i="223"/>
  <c r="AI85" i="223" s="1"/>
  <c r="AK85" i="223" s="1"/>
  <c r="AH82" i="222"/>
  <c r="AI82" i="222" s="1"/>
  <c r="AK82" i="222" s="1"/>
  <c r="AH83" i="221"/>
  <c r="AI83" i="221" s="1"/>
  <c r="AK83" i="221" s="1"/>
  <c r="AH78" i="221"/>
  <c r="AI78" i="221" s="1"/>
  <c r="AK78" i="221" s="1"/>
  <c r="AH81" i="221"/>
  <c r="AI81" i="221" s="1"/>
  <c r="AK81" i="221" s="1"/>
  <c r="AH80" i="220"/>
  <c r="AI80" i="220" s="1"/>
  <c r="AK80" i="220" s="1"/>
  <c r="AP76" i="220"/>
  <c r="AS76" i="220"/>
  <c r="AO76" i="220"/>
  <c r="AN76" i="220"/>
  <c r="AM76" i="220"/>
  <c r="AR76" i="220"/>
  <c r="AQ76" i="220"/>
  <c r="U73" i="220"/>
  <c r="AH81" i="220"/>
  <c r="AI81" i="220" s="1"/>
  <c r="AK81" i="220" s="1"/>
  <c r="AH77" i="222"/>
  <c r="AI77" i="222" s="1"/>
  <c r="AK77" i="222" s="1"/>
  <c r="AH85" i="222"/>
  <c r="AI85" i="222" s="1"/>
  <c r="AK85" i="222" s="1"/>
  <c r="AH80" i="219"/>
  <c r="AI80" i="219" s="1"/>
  <c r="AK80" i="219" s="1"/>
  <c r="AH81" i="218"/>
  <c r="AI81" i="218" s="1"/>
  <c r="AK81" i="218" s="1"/>
  <c r="AH77" i="218"/>
  <c r="AI77" i="218" s="1"/>
  <c r="AK77" i="218" s="1"/>
  <c r="AH80" i="218"/>
  <c r="AI80" i="218" s="1"/>
  <c r="AK80" i="218" s="1"/>
  <c r="AH83" i="216"/>
  <c r="AI83" i="216" s="1"/>
  <c r="AK83" i="216" s="1"/>
  <c r="AH79" i="216"/>
  <c r="AI79" i="216" s="1"/>
  <c r="AK79" i="216" s="1"/>
  <c r="AH78" i="220"/>
  <c r="AI78" i="220" s="1"/>
  <c r="AK78" i="220" s="1"/>
  <c r="AH80" i="216"/>
  <c r="AI80" i="216" s="1"/>
  <c r="AK80" i="216" s="1"/>
  <c r="AS75" i="211"/>
  <c r="AO75" i="211"/>
  <c r="AR75" i="211"/>
  <c r="AN75" i="211"/>
  <c r="AQ75" i="211"/>
  <c r="AM75" i="211"/>
  <c r="S73" i="211"/>
  <c r="AP75" i="211"/>
  <c r="AH78" i="211"/>
  <c r="AI78" i="211" s="1"/>
  <c r="AK78" i="211" s="1"/>
  <c r="AQ76" i="214"/>
  <c r="AM76" i="214"/>
  <c r="U73" i="214"/>
  <c r="AO76" i="214"/>
  <c r="AS76" i="214"/>
  <c r="AN76" i="214"/>
  <c r="AR76" i="214"/>
  <c r="AP76" i="214"/>
  <c r="AH85" i="213"/>
  <c r="AI85" i="213" s="1"/>
  <c r="AK85" i="213" s="1"/>
  <c r="AH86" i="215"/>
  <c r="AI86" i="215" s="1"/>
  <c r="AK86" i="215" s="1"/>
  <c r="AH78" i="214"/>
  <c r="AI78" i="214" s="1"/>
  <c r="AK78" i="214" s="1"/>
  <c r="AH82" i="211"/>
  <c r="AI82" i="211" s="1"/>
  <c r="AK82" i="211" s="1"/>
  <c r="AO85" i="212"/>
  <c r="AH80" i="212"/>
  <c r="AI80" i="212" s="1"/>
  <c r="AK80" i="212" s="1"/>
  <c r="AH79" i="211"/>
  <c r="AI79" i="211" s="1"/>
  <c r="AK79" i="211" s="1"/>
  <c r="AS76" i="223"/>
  <c r="AO76" i="223"/>
  <c r="AP76" i="223"/>
  <c r="AN76" i="223"/>
  <c r="U73" i="223"/>
  <c r="AR76" i="223"/>
  <c r="AM76" i="223"/>
  <c r="AQ76" i="223"/>
  <c r="AH83" i="223"/>
  <c r="AI83" i="223" s="1"/>
  <c r="AK83" i="223" s="1"/>
  <c r="AP75" i="223"/>
  <c r="AR75" i="223"/>
  <c r="AM75" i="223"/>
  <c r="AQ75" i="223"/>
  <c r="AO75" i="223"/>
  <c r="S73" i="223"/>
  <c r="AS75" i="223"/>
  <c r="AN75" i="223"/>
  <c r="AH80" i="222"/>
  <c r="AI80" i="222" s="1"/>
  <c r="AK80" i="222" s="1"/>
  <c r="AH81" i="222"/>
  <c r="AI81" i="222" s="1"/>
  <c r="AK81" i="222" s="1"/>
  <c r="AH82" i="221"/>
  <c r="AI82" i="221" s="1"/>
  <c r="AK82" i="221" s="1"/>
  <c r="AH80" i="221"/>
  <c r="AI80" i="221" s="1"/>
  <c r="AK80" i="221" s="1"/>
  <c r="AH86" i="221"/>
  <c r="AI86" i="221" s="1"/>
  <c r="AK86" i="221" s="1"/>
  <c r="AH85" i="219"/>
  <c r="AI85" i="219" s="1"/>
  <c r="AK85" i="219" s="1"/>
  <c r="AH77" i="220"/>
  <c r="AI77" i="220" s="1"/>
  <c r="AK77" i="220" s="1"/>
  <c r="AH85" i="220"/>
  <c r="AI85" i="220" s="1"/>
  <c r="AK85" i="220" s="1"/>
  <c r="AH77" i="219"/>
  <c r="AI77" i="219" s="1"/>
  <c r="AK77" i="219" s="1"/>
  <c r="AH86" i="220"/>
  <c r="AI86" i="220" s="1"/>
  <c r="AK86" i="220" s="1"/>
  <c r="AH84" i="220"/>
  <c r="AI84" i="220" s="1"/>
  <c r="AK84" i="220" s="1"/>
  <c r="AH84" i="219"/>
  <c r="AI84" i="219" s="1"/>
  <c r="AK84" i="219" s="1"/>
  <c r="AQ76" i="218"/>
  <c r="AM76" i="218"/>
  <c r="U73" i="218"/>
  <c r="AP76" i="218"/>
  <c r="AN76" i="218"/>
  <c r="AS76" i="218"/>
  <c r="AR76" i="218"/>
  <c r="AO76" i="218"/>
  <c r="AH79" i="218"/>
  <c r="AI79" i="218" s="1"/>
  <c r="AK79" i="218" s="1"/>
  <c r="AH84" i="218"/>
  <c r="AI84" i="218" s="1"/>
  <c r="AK84" i="218" s="1"/>
  <c r="AH81" i="216"/>
  <c r="AI81" i="216" s="1"/>
  <c r="AK81" i="216" s="1"/>
  <c r="AH84" i="217"/>
  <c r="AI84" i="217" s="1"/>
  <c r="AK84" i="217" s="1"/>
  <c r="AP75" i="216"/>
  <c r="AS75" i="216"/>
  <c r="AO75" i="216"/>
  <c r="AR75" i="216"/>
  <c r="AN75" i="216"/>
  <c r="AQ75" i="216"/>
  <c r="AM75" i="216"/>
  <c r="S73" i="216"/>
  <c r="AH78" i="219"/>
  <c r="AI78" i="219" s="1"/>
  <c r="AK78" i="219" s="1"/>
  <c r="AH78" i="216"/>
  <c r="AI78" i="216" s="1"/>
  <c r="AK78" i="216" s="1"/>
  <c r="AH84" i="215"/>
  <c r="AI84" i="215" s="1"/>
  <c r="AK84" i="215" s="1"/>
  <c r="AH77" i="214"/>
  <c r="AI77" i="214" s="1"/>
  <c r="AK77" i="214" s="1"/>
  <c r="AH79" i="213"/>
  <c r="AI79" i="213" s="1"/>
  <c r="AK79" i="213" s="1"/>
  <c r="AH86" i="217"/>
  <c r="AI86" i="217" s="1"/>
  <c r="AK86" i="217" s="1"/>
  <c r="AP76" i="213"/>
  <c r="AS76" i="213"/>
  <c r="AO76" i="213"/>
  <c r="AR76" i="213"/>
  <c r="AN76" i="213"/>
  <c r="AQ76" i="213"/>
  <c r="AM76" i="213"/>
  <c r="U73" i="213"/>
  <c r="AH81" i="210"/>
  <c r="AI81" i="210" s="1"/>
  <c r="AK81" i="210" s="1"/>
  <c r="AH78" i="215"/>
  <c r="AI78" i="215" s="1"/>
  <c r="AK78" i="215" s="1"/>
  <c r="AH83" i="215"/>
  <c r="AI83" i="215" s="1"/>
  <c r="AK83" i="215" s="1"/>
  <c r="AH83" i="213"/>
  <c r="AI83" i="213" s="1"/>
  <c r="AK83" i="213" s="1"/>
  <c r="AH77" i="216"/>
  <c r="AI77" i="216" s="1"/>
  <c r="AK77" i="216" s="1"/>
  <c r="AH86" i="214"/>
  <c r="AI86" i="214" s="1"/>
  <c r="AK86" i="214" s="1"/>
  <c r="AH80" i="214"/>
  <c r="AI80" i="214" s="1"/>
  <c r="AK80" i="214" s="1"/>
  <c r="AH77" i="209"/>
  <c r="AI77" i="209" s="1"/>
  <c r="AK77" i="209" s="1"/>
  <c r="AQ76" i="212"/>
  <c r="AM76" i="212"/>
  <c r="U73" i="212"/>
  <c r="AP76" i="212"/>
  <c r="AS76" i="212"/>
  <c r="AO76" i="212"/>
  <c r="AR76" i="212"/>
  <c r="AN76" i="212"/>
  <c r="AH79" i="212"/>
  <c r="AI79" i="212" s="1"/>
  <c r="AK79" i="212" s="1"/>
  <c r="AH84" i="212"/>
  <c r="AI84" i="212" s="1"/>
  <c r="AK84" i="212" s="1"/>
  <c r="AH84" i="209"/>
  <c r="AI84" i="209" s="1"/>
  <c r="AK84" i="209" s="1"/>
  <c r="AH85" i="215"/>
  <c r="AI85" i="215" s="1"/>
  <c r="AK85" i="215" s="1"/>
  <c r="AH77" i="211"/>
  <c r="AI77" i="211" s="1"/>
  <c r="AK77" i="211" s="1"/>
  <c r="AH78" i="213"/>
  <c r="AI78" i="213" s="1"/>
  <c r="AK78" i="213" s="1"/>
  <c r="AH81" i="209"/>
  <c r="AI81" i="209" s="1"/>
  <c r="AK81" i="209" s="1"/>
  <c r="AH85" i="211"/>
  <c r="AI85" i="211" s="1"/>
  <c r="AK85" i="211" s="1"/>
  <c r="AH82" i="223"/>
  <c r="AI82" i="223" s="1"/>
  <c r="AK82" i="223" s="1"/>
  <c r="AH81" i="223"/>
  <c r="AI81" i="223" s="1"/>
  <c r="AK81" i="223" s="1"/>
  <c r="AH79" i="222"/>
  <c r="AI79" i="222" s="1"/>
  <c r="AK79" i="222" s="1"/>
  <c r="AH86" i="222"/>
  <c r="AI86" i="222" s="1"/>
  <c r="AK86" i="222" s="1"/>
  <c r="AR75" i="222"/>
  <c r="AN75" i="222"/>
  <c r="AS75" i="222"/>
  <c r="AM75" i="222"/>
  <c r="AQ75" i="222"/>
  <c r="AP75" i="222"/>
  <c r="S73" i="222"/>
  <c r="AO75" i="222"/>
  <c r="AH84" i="221"/>
  <c r="AI84" i="221" s="1"/>
  <c r="AK84" i="221" s="1"/>
  <c r="AH85" i="221"/>
  <c r="AI85" i="221" s="1"/>
  <c r="AK85" i="221" s="1"/>
  <c r="AS79" i="220"/>
  <c r="AO79" i="220"/>
  <c r="AN79" i="220"/>
  <c r="AQ79" i="220"/>
  <c r="AH82" i="220"/>
  <c r="AI82" i="220" s="1"/>
  <c r="AK82" i="220" s="1"/>
  <c r="AR75" i="218"/>
  <c r="AN75" i="218"/>
  <c r="AQ75" i="218"/>
  <c r="AM75" i="218"/>
  <c r="S73" i="218"/>
  <c r="AS75" i="218"/>
  <c r="AP75" i="218"/>
  <c r="AO75" i="218"/>
  <c r="AH83" i="218"/>
  <c r="AI83" i="218" s="1"/>
  <c r="AK83" i="218" s="1"/>
  <c r="AS76" i="216"/>
  <c r="AO76" i="216"/>
  <c r="AQ76" i="216"/>
  <c r="AP76" i="216"/>
  <c r="AN76" i="216"/>
  <c r="U73" i="216"/>
  <c r="AR76" i="216"/>
  <c r="AM76" i="216"/>
  <c r="AH83" i="217"/>
  <c r="AI83" i="217" s="1"/>
  <c r="AK83" i="217" s="1"/>
  <c r="AH82" i="216"/>
  <c r="AI82" i="216" s="1"/>
  <c r="AK82" i="216" s="1"/>
  <c r="AH85" i="218"/>
  <c r="AI85" i="218" s="1"/>
  <c r="AK85" i="218" s="1"/>
  <c r="AH82" i="215"/>
  <c r="AI82" i="215" s="1"/>
  <c r="AK82" i="215" s="1"/>
  <c r="AH85" i="216"/>
  <c r="AI85" i="216" s="1"/>
  <c r="AK85" i="216" s="1"/>
  <c r="AH84" i="211"/>
  <c r="AI84" i="211" s="1"/>
  <c r="AK84" i="211" s="1"/>
  <c r="AH75" i="210"/>
  <c r="AI75" i="210" s="1"/>
  <c r="AK75" i="210" s="1"/>
  <c r="AH86" i="210"/>
  <c r="AI86" i="210" s="1"/>
  <c r="AK86" i="210" s="1"/>
  <c r="AH82" i="210"/>
  <c r="AI82" i="210" s="1"/>
  <c r="AK82" i="210" s="1"/>
  <c r="AP76" i="215"/>
  <c r="AS76" i="215"/>
  <c r="AN76" i="215"/>
  <c r="U73" i="215"/>
  <c r="AR76" i="215"/>
  <c r="AM76" i="215"/>
  <c r="AQ76" i="215"/>
  <c r="AO76" i="215"/>
  <c r="AH85" i="214"/>
  <c r="AI85" i="214" s="1"/>
  <c r="AK85" i="214" s="1"/>
  <c r="AQ75" i="213"/>
  <c r="AM75" i="213"/>
  <c r="S73" i="213"/>
  <c r="AP75" i="213"/>
  <c r="AS75" i="213"/>
  <c r="AO75" i="213"/>
  <c r="AR75" i="213"/>
  <c r="AN75" i="213"/>
  <c r="AH81" i="214"/>
  <c r="AI81" i="214" s="1"/>
  <c r="AK81" i="214" s="1"/>
  <c r="AH84" i="214"/>
  <c r="AI84" i="214" s="1"/>
  <c r="AK84" i="214" s="1"/>
  <c r="AP76" i="209"/>
  <c r="AS76" i="209"/>
  <c r="AO76" i="209"/>
  <c r="AM76" i="209"/>
  <c r="AR76" i="209"/>
  <c r="AQ76" i="209"/>
  <c r="U73" i="209"/>
  <c r="AN76" i="209"/>
  <c r="AH79" i="209"/>
  <c r="AI79" i="209" s="1"/>
  <c r="AK79" i="209" s="1"/>
  <c r="AH80" i="215"/>
  <c r="AI80" i="215" s="1"/>
  <c r="AK80" i="215" s="1"/>
  <c r="AH82" i="212"/>
  <c r="AI82" i="212" s="1"/>
  <c r="AK82" i="212" s="1"/>
  <c r="AH83" i="212"/>
  <c r="AI83" i="212" s="1"/>
  <c r="AK83" i="212" s="1"/>
  <c r="AH78" i="209"/>
  <c r="AI78" i="209" s="1"/>
  <c r="AK78" i="209" s="1"/>
  <c r="AH80" i="213"/>
  <c r="AI80" i="213" s="1"/>
  <c r="AK80" i="213" s="1"/>
  <c r="AH80" i="210"/>
  <c r="AI80" i="210" s="1"/>
  <c r="AK80" i="210" s="1"/>
  <c r="AH85" i="209"/>
  <c r="AI85" i="209" s="1"/>
  <c r="AK85" i="209" s="1"/>
  <c r="AH84" i="207"/>
  <c r="AI84" i="207" s="1"/>
  <c r="AK84" i="207" s="1"/>
  <c r="AH77" i="207"/>
  <c r="AI77" i="207" s="1"/>
  <c r="AK77" i="207" s="1"/>
  <c r="AH80" i="207"/>
  <c r="AI80" i="207" s="1"/>
  <c r="AK80" i="207" s="1"/>
  <c r="AH86" i="207"/>
  <c r="AI86" i="207" s="1"/>
  <c r="AK86" i="207" s="1"/>
  <c r="AH81" i="207"/>
  <c r="AI81" i="207" s="1"/>
  <c r="AK81" i="207" s="1"/>
  <c r="AH78" i="207"/>
  <c r="AI78" i="207" s="1"/>
  <c r="AK78" i="207" s="1"/>
  <c r="AP76" i="207"/>
  <c r="AS76" i="207"/>
  <c r="AO76" i="207"/>
  <c r="AQ76" i="207"/>
  <c r="AM76" i="207"/>
  <c r="U73" i="207"/>
  <c r="AR76" i="207"/>
  <c r="AN76" i="207"/>
  <c r="AH85" i="207"/>
  <c r="AI85" i="207" s="1"/>
  <c r="AK85" i="207" s="1"/>
  <c r="AH82" i="207"/>
  <c r="AI82" i="207" s="1"/>
  <c r="AK82" i="207" s="1"/>
  <c r="AQ75" i="207"/>
  <c r="AM75" i="207"/>
  <c r="S73" i="207"/>
  <c r="AP75" i="207"/>
  <c r="AR75" i="207"/>
  <c r="AN75" i="207"/>
  <c r="AS75" i="207"/>
  <c r="AO75" i="207"/>
  <c r="AH83" i="207"/>
  <c r="AI83" i="207" s="1"/>
  <c r="AK83" i="207" s="1"/>
  <c r="AM80" i="217" l="1"/>
  <c r="AR77" i="215"/>
  <c r="AR82" i="219"/>
  <c r="AA79" i="212"/>
  <c r="AP80" i="217"/>
  <c r="AO82" i="219"/>
  <c r="AM83" i="219"/>
  <c r="AP77" i="223"/>
  <c r="AO83" i="219"/>
  <c r="AR77" i="223"/>
  <c r="AM85" i="212"/>
  <c r="AQ85" i="212"/>
  <c r="AS81" i="217"/>
  <c r="AS85" i="212"/>
  <c r="AN85" i="212"/>
  <c r="AP85" i="212"/>
  <c r="AO85" i="210"/>
  <c r="AP77" i="213"/>
  <c r="AM79" i="220"/>
  <c r="AR79" i="220"/>
  <c r="AM82" i="209"/>
  <c r="AP82" i="209"/>
  <c r="AN77" i="215"/>
  <c r="AP79" i="220"/>
  <c r="AN82" i="209"/>
  <c r="U79" i="209"/>
  <c r="W73" i="215"/>
  <c r="AQ77" i="215"/>
  <c r="AQ82" i="209"/>
  <c r="AM77" i="215"/>
  <c r="AO77" i="215"/>
  <c r="AS77" i="223"/>
  <c r="W73" i="223"/>
  <c r="AN80" i="217"/>
  <c r="U79" i="219"/>
  <c r="AM82" i="219"/>
  <c r="AR83" i="219"/>
  <c r="AQ80" i="217"/>
  <c r="AO80" i="217"/>
  <c r="AN82" i="219"/>
  <c r="AQ82" i="219"/>
  <c r="AN83" i="219"/>
  <c r="AQ83" i="219"/>
  <c r="AM77" i="223"/>
  <c r="AQ77" i="223"/>
  <c r="AC73" i="217"/>
  <c r="W79" i="219"/>
  <c r="AR80" i="217"/>
  <c r="AP82" i="219"/>
  <c r="AS83" i="219"/>
  <c r="AO77" i="223"/>
  <c r="AQ77" i="217"/>
  <c r="AQ79" i="207"/>
  <c r="Y79" i="210"/>
  <c r="AO79" i="207"/>
  <c r="AN81" i="217"/>
  <c r="AS80" i="209"/>
  <c r="AA73" i="210"/>
  <c r="Y73" i="223"/>
  <c r="AQ79" i="210"/>
  <c r="AN79" i="207"/>
  <c r="AS79" i="207"/>
  <c r="AP81" i="217"/>
  <c r="AR81" i="217"/>
  <c r="AM80" i="209"/>
  <c r="AS85" i="210"/>
  <c r="AP84" i="210"/>
  <c r="AN84" i="213"/>
  <c r="AS79" i="210"/>
  <c r="AP79" i="210"/>
  <c r="AP79" i="207"/>
  <c r="AR79" i="207"/>
  <c r="AQ81" i="217"/>
  <c r="S79" i="217"/>
  <c r="AR80" i="209"/>
  <c r="AS84" i="210"/>
  <c r="AO84" i="213"/>
  <c r="AS79" i="219"/>
  <c r="AO79" i="223"/>
  <c r="AO79" i="210"/>
  <c r="AN79" i="210"/>
  <c r="AM79" i="207"/>
  <c r="AM81" i="217"/>
  <c r="AO80" i="209"/>
  <c r="AQ85" i="210"/>
  <c r="AN84" i="210"/>
  <c r="AM79" i="210"/>
  <c r="AP80" i="209"/>
  <c r="AQ80" i="209"/>
  <c r="AN85" i="210"/>
  <c r="AP85" i="210"/>
  <c r="AR84" i="210"/>
  <c r="AM84" i="210"/>
  <c r="AM84" i="213"/>
  <c r="AQ84" i="213"/>
  <c r="AM79" i="219"/>
  <c r="AC73" i="209"/>
  <c r="AR85" i="210"/>
  <c r="AO84" i="210"/>
  <c r="AR84" i="213"/>
  <c r="AP84" i="213"/>
  <c r="AN79" i="219"/>
  <c r="AP79" i="219"/>
  <c r="AA73" i="223"/>
  <c r="AR78" i="223"/>
  <c r="AA73" i="219"/>
  <c r="W73" i="221"/>
  <c r="AP77" i="221"/>
  <c r="AR86" i="209"/>
  <c r="AS77" i="217"/>
  <c r="AR77" i="221"/>
  <c r="AM77" i="221"/>
  <c r="W79" i="210"/>
  <c r="AM82" i="213"/>
  <c r="AN77" i="217"/>
  <c r="AP77" i="217"/>
  <c r="AS77" i="221"/>
  <c r="AQ77" i="221"/>
  <c r="AQ83" i="210"/>
  <c r="AN79" i="215"/>
  <c r="AO77" i="217"/>
  <c r="W73" i="217"/>
  <c r="AO77" i="221"/>
  <c r="AS79" i="215"/>
  <c r="AR77" i="217"/>
  <c r="AS82" i="214"/>
  <c r="AP82" i="213"/>
  <c r="AM82" i="214"/>
  <c r="AP86" i="219"/>
  <c r="S79" i="215"/>
  <c r="AN77" i="213"/>
  <c r="AM86" i="219"/>
  <c r="AC79" i="209"/>
  <c r="AS81" i="215"/>
  <c r="W73" i="212"/>
  <c r="AM78" i="222"/>
  <c r="AR77" i="212"/>
  <c r="AN78" i="222"/>
  <c r="AS83" i="210"/>
  <c r="AN83" i="210"/>
  <c r="AQ79" i="215"/>
  <c r="AP79" i="215"/>
  <c r="AS82" i="213"/>
  <c r="AQ82" i="213"/>
  <c r="AO82" i="214"/>
  <c r="AQ82" i="214"/>
  <c r="AP83" i="210"/>
  <c r="AR83" i="210"/>
  <c r="AM79" i="215"/>
  <c r="AA73" i="215"/>
  <c r="AO82" i="213"/>
  <c r="AN82" i="213"/>
  <c r="U79" i="214"/>
  <c r="AP82" i="214"/>
  <c r="AO83" i="210"/>
  <c r="AR79" i="215"/>
  <c r="U79" i="213"/>
  <c r="AN82" i="214"/>
  <c r="W73" i="213"/>
  <c r="AR77" i="213"/>
  <c r="AR86" i="219"/>
  <c r="AQ86" i="219"/>
  <c r="AM77" i="212"/>
  <c r="AO77" i="212"/>
  <c r="AM86" i="209"/>
  <c r="AO86" i="209"/>
  <c r="AP81" i="215"/>
  <c r="AO81" i="215"/>
  <c r="AP78" i="222"/>
  <c r="AR78" i="222"/>
  <c r="AM77" i="213"/>
  <c r="AO77" i="213"/>
  <c r="AO86" i="219"/>
  <c r="AN86" i="219"/>
  <c r="AQ77" i="212"/>
  <c r="AS77" i="212"/>
  <c r="AN86" i="209"/>
  <c r="AS86" i="209"/>
  <c r="AR81" i="215"/>
  <c r="AM81" i="215"/>
  <c r="AQ78" i="222"/>
  <c r="AO78" i="222"/>
  <c r="AQ77" i="213"/>
  <c r="AC79" i="219"/>
  <c r="AN77" i="212"/>
  <c r="AQ86" i="209"/>
  <c r="AN81" i="215"/>
  <c r="Y73" i="222"/>
  <c r="AQ79" i="219"/>
  <c r="AQ79" i="223"/>
  <c r="AP79" i="223"/>
  <c r="AN78" i="223"/>
  <c r="AM78" i="223"/>
  <c r="AM79" i="223"/>
  <c r="AN79" i="223"/>
  <c r="AS78" i="223"/>
  <c r="AQ78" i="223"/>
  <c r="AM85" i="210"/>
  <c r="Y79" i="213"/>
  <c r="AO79" i="219"/>
  <c r="AS79" i="223"/>
  <c r="AP78" i="223"/>
  <c r="AR80" i="215"/>
  <c r="AN80" i="215"/>
  <c r="AQ80" i="215"/>
  <c r="AP80" i="215"/>
  <c r="AC73" i="215"/>
  <c r="AO80" i="215"/>
  <c r="AS80" i="215"/>
  <c r="AM80" i="215"/>
  <c r="AR81" i="214"/>
  <c r="AN81" i="214"/>
  <c r="AO81" i="214"/>
  <c r="S79" i="214"/>
  <c r="AS81" i="214"/>
  <c r="AM81" i="214"/>
  <c r="AQ81" i="214"/>
  <c r="AP81" i="214"/>
  <c r="AP79" i="222"/>
  <c r="AS79" i="222"/>
  <c r="AO79" i="222"/>
  <c r="AN79" i="222"/>
  <c r="AM79" i="222"/>
  <c r="AR79" i="222"/>
  <c r="AA73" i="222"/>
  <c r="AQ79" i="222"/>
  <c r="AP81" i="210"/>
  <c r="AS81" i="210"/>
  <c r="AO81" i="210"/>
  <c r="S79" i="210"/>
  <c r="AN81" i="210"/>
  <c r="AR81" i="210"/>
  <c r="AQ81" i="210"/>
  <c r="AM81" i="210"/>
  <c r="AR84" i="215"/>
  <c r="AN84" i="215"/>
  <c r="AP84" i="215"/>
  <c r="AO84" i="215"/>
  <c r="Y79" i="215"/>
  <c r="AS84" i="215"/>
  <c r="AM84" i="215"/>
  <c r="AQ84" i="215"/>
  <c r="AP81" i="216"/>
  <c r="AQ81" i="216"/>
  <c r="AO81" i="216"/>
  <c r="S79" i="216"/>
  <c r="AS81" i="216"/>
  <c r="AN81" i="216"/>
  <c r="AR81" i="216"/>
  <c r="AM81" i="216"/>
  <c r="AQ85" i="209"/>
  <c r="AM85" i="209"/>
  <c r="AP85" i="209"/>
  <c r="AO85" i="209"/>
  <c r="AN85" i="209"/>
  <c r="AS85" i="209"/>
  <c r="AR85" i="209"/>
  <c r="AA79" i="209"/>
  <c r="AR78" i="209"/>
  <c r="AN78" i="209"/>
  <c r="AQ78" i="209"/>
  <c r="AM78" i="209"/>
  <c r="Y73" i="209"/>
  <c r="AO78" i="209"/>
  <c r="AS78" i="209"/>
  <c r="AP78" i="209"/>
  <c r="AR85" i="214"/>
  <c r="AN85" i="214"/>
  <c r="AS85" i="214"/>
  <c r="AM85" i="214"/>
  <c r="AQ85" i="214"/>
  <c r="AA79" i="214"/>
  <c r="AP85" i="214"/>
  <c r="AO85" i="214"/>
  <c r="AP84" i="211"/>
  <c r="AS84" i="211"/>
  <c r="AO84" i="211"/>
  <c r="Y79" i="211"/>
  <c r="AR84" i="211"/>
  <c r="AN84" i="211"/>
  <c r="AQ84" i="211"/>
  <c r="AM84" i="211"/>
  <c r="AS82" i="216"/>
  <c r="AO82" i="216"/>
  <c r="U79" i="216"/>
  <c r="AN82" i="216"/>
  <c r="AR82" i="216"/>
  <c r="AM82" i="216"/>
  <c r="AQ82" i="216"/>
  <c r="AP82" i="216"/>
  <c r="AS85" i="221"/>
  <c r="AO85" i="221"/>
  <c r="AN85" i="221"/>
  <c r="AA79" i="221"/>
  <c r="AR85" i="221"/>
  <c r="AM85" i="221"/>
  <c r="AQ85" i="221"/>
  <c r="AP85" i="221"/>
  <c r="AP81" i="223"/>
  <c r="AO81" i="223"/>
  <c r="S79" i="223"/>
  <c r="AS81" i="223"/>
  <c r="AN81" i="223"/>
  <c r="AR81" i="223"/>
  <c r="AM81" i="223"/>
  <c r="AQ81" i="223"/>
  <c r="AS85" i="211"/>
  <c r="AO85" i="211"/>
  <c r="AA79" i="211"/>
  <c r="AR85" i="211"/>
  <c r="AN85" i="211"/>
  <c r="AQ85" i="211"/>
  <c r="AM85" i="211"/>
  <c r="AP85" i="211"/>
  <c r="AQ77" i="211"/>
  <c r="AM77" i="211"/>
  <c r="W73" i="211"/>
  <c r="AP77" i="211"/>
  <c r="AS77" i="211"/>
  <c r="AO77" i="211"/>
  <c r="AR77" i="211"/>
  <c r="AN77" i="211"/>
  <c r="AP79" i="212"/>
  <c r="AS79" i="212"/>
  <c r="AO79" i="212"/>
  <c r="AA73" i="212"/>
  <c r="AR79" i="212"/>
  <c r="AN79" i="212"/>
  <c r="AQ79" i="212"/>
  <c r="AM79" i="212"/>
  <c r="AS77" i="209"/>
  <c r="AO77" i="209"/>
  <c r="AR77" i="209"/>
  <c r="AN77" i="209"/>
  <c r="AM77" i="209"/>
  <c r="W73" i="209"/>
  <c r="AP77" i="209"/>
  <c r="AQ77" i="209"/>
  <c r="AQ83" i="213"/>
  <c r="AM83" i="213"/>
  <c r="AO83" i="213"/>
  <c r="W79" i="213"/>
  <c r="AS83" i="213"/>
  <c r="AN83" i="213"/>
  <c r="AR83" i="213"/>
  <c r="AP83" i="213"/>
  <c r="AR86" i="217"/>
  <c r="AN86" i="217"/>
  <c r="AQ86" i="217"/>
  <c r="AM86" i="217"/>
  <c r="AP86" i="217"/>
  <c r="AO86" i="217"/>
  <c r="AC79" i="217"/>
  <c r="AS86" i="217"/>
  <c r="AQ78" i="216"/>
  <c r="AM78" i="216"/>
  <c r="AP78" i="216"/>
  <c r="Y73" i="216"/>
  <c r="AO78" i="216"/>
  <c r="AS78" i="216"/>
  <c r="AN78" i="216"/>
  <c r="AR78" i="216"/>
  <c r="AS84" i="218"/>
  <c r="AO84" i="218"/>
  <c r="Y79" i="218"/>
  <c r="AR84" i="218"/>
  <c r="AN84" i="218"/>
  <c r="AQ84" i="218"/>
  <c r="AP84" i="218"/>
  <c r="AM84" i="218"/>
  <c r="AR86" i="220"/>
  <c r="AN86" i="220"/>
  <c r="AS86" i="220"/>
  <c r="AM86" i="220"/>
  <c r="AQ86" i="220"/>
  <c r="AC79" i="220"/>
  <c r="AP86" i="220"/>
  <c r="AO86" i="220"/>
  <c r="AR85" i="219"/>
  <c r="AN85" i="219"/>
  <c r="AP85" i="219"/>
  <c r="AO85" i="219"/>
  <c r="AS85" i="219"/>
  <c r="AM85" i="219"/>
  <c r="AQ85" i="219"/>
  <c r="AA79" i="219"/>
  <c r="AR81" i="222"/>
  <c r="AN81" i="222"/>
  <c r="AQ81" i="222"/>
  <c r="AM81" i="222"/>
  <c r="AP81" i="222"/>
  <c r="S79" i="222"/>
  <c r="AO81" i="222"/>
  <c r="AS81" i="222"/>
  <c r="AQ79" i="211"/>
  <c r="AM79" i="211"/>
  <c r="AP79" i="211"/>
  <c r="AS79" i="211"/>
  <c r="AO79" i="211"/>
  <c r="AA73" i="211"/>
  <c r="AR79" i="211"/>
  <c r="AN79" i="211"/>
  <c r="AS78" i="214"/>
  <c r="AO78" i="214"/>
  <c r="AN78" i="214"/>
  <c r="AR78" i="214"/>
  <c r="AM78" i="214"/>
  <c r="AQ78" i="214"/>
  <c r="AP78" i="214"/>
  <c r="Y73" i="214"/>
  <c r="AQ80" i="216"/>
  <c r="AM80" i="216"/>
  <c r="AO80" i="216"/>
  <c r="AS80" i="216"/>
  <c r="AN80" i="216"/>
  <c r="AR80" i="216"/>
  <c r="AC73" i="216"/>
  <c r="AP80" i="216"/>
  <c r="AS80" i="218"/>
  <c r="AO80" i="218"/>
  <c r="AC73" i="218"/>
  <c r="AR80" i="218"/>
  <c r="AN80" i="218"/>
  <c r="AQ80" i="218"/>
  <c r="AP80" i="218"/>
  <c r="AM80" i="218"/>
  <c r="AQ85" i="222"/>
  <c r="AM85" i="222"/>
  <c r="AO85" i="222"/>
  <c r="AS85" i="222"/>
  <c r="AN85" i="222"/>
  <c r="AR85" i="222"/>
  <c r="AA79" i="222"/>
  <c r="AP85" i="222"/>
  <c r="AS81" i="221"/>
  <c r="AO81" i="221"/>
  <c r="S79" i="221"/>
  <c r="AR81" i="221"/>
  <c r="AN81" i="221"/>
  <c r="AQ81" i="221"/>
  <c r="AP81" i="221"/>
  <c r="AM81" i="221"/>
  <c r="AP85" i="223"/>
  <c r="AS85" i="223"/>
  <c r="AN85" i="223"/>
  <c r="AR85" i="223"/>
  <c r="AM85" i="223"/>
  <c r="AA79" i="223"/>
  <c r="AQ85" i="223"/>
  <c r="AO85" i="223"/>
  <c r="AS78" i="212"/>
  <c r="AO78" i="212"/>
  <c r="AR78" i="212"/>
  <c r="AN78" i="212"/>
  <c r="AQ78" i="212"/>
  <c r="AM78" i="212"/>
  <c r="Y73" i="212"/>
  <c r="AP78" i="212"/>
  <c r="AS83" i="209"/>
  <c r="AO83" i="209"/>
  <c r="W79" i="209"/>
  <c r="AR83" i="209"/>
  <c r="AN83" i="209"/>
  <c r="AM83" i="209"/>
  <c r="AQ83" i="209"/>
  <c r="AP83" i="209"/>
  <c r="AP83" i="214"/>
  <c r="AS83" i="214"/>
  <c r="AN83" i="214"/>
  <c r="AR83" i="214"/>
  <c r="AM83" i="214"/>
  <c r="AQ83" i="214"/>
  <c r="W79" i="214"/>
  <c r="AO83" i="214"/>
  <c r="AR86" i="213"/>
  <c r="AN86" i="213"/>
  <c r="AP86" i="213"/>
  <c r="AO86" i="213"/>
  <c r="AC79" i="213"/>
  <c r="AS86" i="213"/>
  <c r="AM86" i="213"/>
  <c r="AQ86" i="213"/>
  <c r="AQ84" i="216"/>
  <c r="AM84" i="216"/>
  <c r="AS84" i="216"/>
  <c r="AN84" i="216"/>
  <c r="AR84" i="216"/>
  <c r="AP84" i="216"/>
  <c r="AO84" i="216"/>
  <c r="Y79" i="216"/>
  <c r="AQ82" i="218"/>
  <c r="AM82" i="218"/>
  <c r="AP82" i="218"/>
  <c r="AN82" i="218"/>
  <c r="AS82" i="218"/>
  <c r="U79" i="218"/>
  <c r="AR82" i="218"/>
  <c r="AO82" i="218"/>
  <c r="AS83" i="222"/>
  <c r="AO83" i="222"/>
  <c r="AP83" i="222"/>
  <c r="AN83" i="222"/>
  <c r="W79" i="222"/>
  <c r="AM83" i="222"/>
  <c r="AR83" i="222"/>
  <c r="AQ83" i="222"/>
  <c r="AS86" i="223"/>
  <c r="AO86" i="223"/>
  <c r="AC79" i="223"/>
  <c r="AQ86" i="223"/>
  <c r="AP86" i="223"/>
  <c r="AN86" i="223"/>
  <c r="AR86" i="223"/>
  <c r="AM86" i="223"/>
  <c r="AR80" i="213"/>
  <c r="AN80" i="213"/>
  <c r="AQ80" i="213"/>
  <c r="AM80" i="213"/>
  <c r="AP80" i="213"/>
  <c r="AS80" i="213"/>
  <c r="AO80" i="213"/>
  <c r="AC73" i="213"/>
  <c r="AP75" i="210"/>
  <c r="AS75" i="210"/>
  <c r="AO75" i="210"/>
  <c r="AQ75" i="210"/>
  <c r="AN75" i="210"/>
  <c r="S73" i="210"/>
  <c r="AM75" i="210"/>
  <c r="AR75" i="210"/>
  <c r="AR85" i="218"/>
  <c r="AN85" i="218"/>
  <c r="AQ85" i="218"/>
  <c r="AM85" i="218"/>
  <c r="AP85" i="218"/>
  <c r="AA79" i="218"/>
  <c r="AS85" i="218"/>
  <c r="AO85" i="218"/>
  <c r="AR82" i="220"/>
  <c r="AN82" i="220"/>
  <c r="AO82" i="220"/>
  <c r="AS82" i="220"/>
  <c r="AM82" i="220"/>
  <c r="U79" i="220"/>
  <c r="AQ82" i="220"/>
  <c r="AP82" i="220"/>
  <c r="AS84" i="212"/>
  <c r="AO84" i="212"/>
  <c r="Y79" i="212"/>
  <c r="AR84" i="212"/>
  <c r="AN84" i="212"/>
  <c r="AQ84" i="212"/>
  <c r="AM84" i="212"/>
  <c r="AP84" i="212"/>
  <c r="AR77" i="216"/>
  <c r="AN77" i="216"/>
  <c r="AS77" i="216"/>
  <c r="AM77" i="216"/>
  <c r="AQ77" i="216"/>
  <c r="W73" i="216"/>
  <c r="AP77" i="216"/>
  <c r="AO77" i="216"/>
  <c r="AP83" i="212"/>
  <c r="AS83" i="212"/>
  <c r="AO83" i="212"/>
  <c r="W79" i="212"/>
  <c r="AR83" i="212"/>
  <c r="AN83" i="212"/>
  <c r="AQ83" i="212"/>
  <c r="AM83" i="212"/>
  <c r="AS79" i="209"/>
  <c r="AO79" i="209"/>
  <c r="AA73" i="209"/>
  <c r="AR79" i="209"/>
  <c r="AN79" i="209"/>
  <c r="AQ79" i="209"/>
  <c r="AP79" i="209"/>
  <c r="AM79" i="209"/>
  <c r="AS82" i="210"/>
  <c r="AO82" i="210"/>
  <c r="U79" i="210"/>
  <c r="AR82" i="210"/>
  <c r="AN82" i="210"/>
  <c r="AM82" i="210"/>
  <c r="AQ82" i="210"/>
  <c r="AP82" i="210"/>
  <c r="AP85" i="216"/>
  <c r="AO85" i="216"/>
  <c r="AS85" i="216"/>
  <c r="AN85" i="216"/>
  <c r="AR85" i="216"/>
  <c r="AM85" i="216"/>
  <c r="AA79" i="216"/>
  <c r="AQ85" i="216"/>
  <c r="AQ83" i="217"/>
  <c r="AM83" i="217"/>
  <c r="AP83" i="217"/>
  <c r="AO83" i="217"/>
  <c r="AN83" i="217"/>
  <c r="AS83" i="217"/>
  <c r="W79" i="217"/>
  <c r="AR83" i="217"/>
  <c r="AP84" i="221"/>
  <c r="AQ84" i="221"/>
  <c r="AO84" i="221"/>
  <c r="Y79" i="221"/>
  <c r="AN84" i="221"/>
  <c r="AM84" i="221"/>
  <c r="AS84" i="221"/>
  <c r="AR84" i="221"/>
  <c r="AQ81" i="209"/>
  <c r="AM81" i="209"/>
  <c r="AP81" i="209"/>
  <c r="AS81" i="209"/>
  <c r="AR81" i="209"/>
  <c r="S79" i="209"/>
  <c r="AO81" i="209"/>
  <c r="AN81" i="209"/>
  <c r="AQ85" i="215"/>
  <c r="AM85" i="215"/>
  <c r="AS85" i="215"/>
  <c r="AN85" i="215"/>
  <c r="AA79" i="215"/>
  <c r="AR85" i="215"/>
  <c r="AP85" i="215"/>
  <c r="AO85" i="215"/>
  <c r="AS80" i="214"/>
  <c r="AO80" i="214"/>
  <c r="AC73" i="214"/>
  <c r="AR80" i="214"/>
  <c r="AM80" i="214"/>
  <c r="AQ80" i="214"/>
  <c r="AP80" i="214"/>
  <c r="AN80" i="214"/>
  <c r="AS83" i="215"/>
  <c r="AO83" i="215"/>
  <c r="W79" i="215"/>
  <c r="AN83" i="215"/>
  <c r="AR83" i="215"/>
  <c r="AM83" i="215"/>
  <c r="AQ83" i="215"/>
  <c r="AP83" i="215"/>
  <c r="AS79" i="213"/>
  <c r="AO79" i="213"/>
  <c r="AA73" i="213"/>
  <c r="AR79" i="213"/>
  <c r="AN79" i="213"/>
  <c r="AQ79" i="213"/>
  <c r="AM79" i="213"/>
  <c r="AP79" i="213"/>
  <c r="AS78" i="219"/>
  <c r="AO78" i="219"/>
  <c r="AP78" i="219"/>
  <c r="AN78" i="219"/>
  <c r="Y73" i="219"/>
  <c r="AR78" i="219"/>
  <c r="AM78" i="219"/>
  <c r="AQ78" i="219"/>
  <c r="AP79" i="218"/>
  <c r="AS79" i="218"/>
  <c r="AO79" i="218"/>
  <c r="AA73" i="218"/>
  <c r="AR79" i="218"/>
  <c r="AQ79" i="218"/>
  <c r="AN79" i="218"/>
  <c r="AM79" i="218"/>
  <c r="AS77" i="219"/>
  <c r="AO77" i="219"/>
  <c r="AR77" i="219"/>
  <c r="AN77" i="219"/>
  <c r="AQ77" i="219"/>
  <c r="AM77" i="219"/>
  <c r="W73" i="219"/>
  <c r="AP77" i="219"/>
  <c r="AR86" i="221"/>
  <c r="AN86" i="221"/>
  <c r="AP86" i="221"/>
  <c r="AO86" i="221"/>
  <c r="AQ86" i="221"/>
  <c r="AM86" i="221"/>
  <c r="AC79" i="221"/>
  <c r="AS86" i="221"/>
  <c r="AS80" i="222"/>
  <c r="AO80" i="222"/>
  <c r="AC73" i="222"/>
  <c r="AR80" i="222"/>
  <c r="AN80" i="222"/>
  <c r="AP80" i="222"/>
  <c r="AM80" i="222"/>
  <c r="AQ80" i="222"/>
  <c r="AS80" i="212"/>
  <c r="AO80" i="212"/>
  <c r="AC73" i="212"/>
  <c r="AR80" i="212"/>
  <c r="AN80" i="212"/>
  <c r="AQ80" i="212"/>
  <c r="AM80" i="212"/>
  <c r="AP80" i="212"/>
  <c r="AP86" i="215"/>
  <c r="AO86" i="215"/>
  <c r="AS86" i="215"/>
  <c r="AN86" i="215"/>
  <c r="AR86" i="215"/>
  <c r="AM86" i="215"/>
  <c r="AQ86" i="215"/>
  <c r="AC79" i="215"/>
  <c r="AR78" i="220"/>
  <c r="AN78" i="220"/>
  <c r="AQ78" i="220"/>
  <c r="AM78" i="220"/>
  <c r="Y73" i="220"/>
  <c r="AP78" i="220"/>
  <c r="AO78" i="220"/>
  <c r="AS78" i="220"/>
  <c r="AP77" i="218"/>
  <c r="AS77" i="218"/>
  <c r="AO77" i="218"/>
  <c r="AN77" i="218"/>
  <c r="AM77" i="218"/>
  <c r="AR77" i="218"/>
  <c r="W73" i="218"/>
  <c r="AQ77" i="218"/>
  <c r="AP77" i="222"/>
  <c r="AS77" i="222"/>
  <c r="AR77" i="222"/>
  <c r="AM77" i="222"/>
  <c r="AQ77" i="222"/>
  <c r="W73" i="222"/>
  <c r="AO77" i="222"/>
  <c r="AN77" i="222"/>
  <c r="AP78" i="221"/>
  <c r="AS78" i="221"/>
  <c r="AO78" i="221"/>
  <c r="AN78" i="221"/>
  <c r="AM78" i="221"/>
  <c r="Y73" i="221"/>
  <c r="AR78" i="221"/>
  <c r="AQ78" i="221"/>
  <c r="AR77" i="210"/>
  <c r="AN77" i="210"/>
  <c r="AQ77" i="210"/>
  <c r="AM77" i="210"/>
  <c r="W73" i="210"/>
  <c r="AP77" i="210"/>
  <c r="AO77" i="210"/>
  <c r="AS77" i="210"/>
  <c r="AQ86" i="212"/>
  <c r="AM86" i="212"/>
  <c r="AP86" i="212"/>
  <c r="AS86" i="212"/>
  <c r="AO86" i="212"/>
  <c r="AC79" i="212"/>
  <c r="AR86" i="212"/>
  <c r="AN86" i="212"/>
  <c r="AR86" i="211"/>
  <c r="AN86" i="211"/>
  <c r="AQ86" i="211"/>
  <c r="AM86" i="211"/>
  <c r="AP86" i="211"/>
  <c r="AO86" i="211"/>
  <c r="AS86" i="211"/>
  <c r="AC79" i="211"/>
  <c r="AS85" i="217"/>
  <c r="AO85" i="217"/>
  <c r="AA79" i="217"/>
  <c r="AR85" i="217"/>
  <c r="AN85" i="217"/>
  <c r="AP85" i="217"/>
  <c r="AM85" i="217"/>
  <c r="AQ85" i="217"/>
  <c r="AR82" i="217"/>
  <c r="AN82" i="217"/>
  <c r="AQ82" i="217"/>
  <c r="AM82" i="217"/>
  <c r="AO82" i="217"/>
  <c r="AS82" i="217"/>
  <c r="AP82" i="217"/>
  <c r="U79" i="217"/>
  <c r="AQ79" i="217"/>
  <c r="AM79" i="217"/>
  <c r="AP79" i="217"/>
  <c r="AN79" i="217"/>
  <c r="AS79" i="217"/>
  <c r="AR79" i="217"/>
  <c r="AO79" i="217"/>
  <c r="AA73" i="217"/>
  <c r="AR81" i="219"/>
  <c r="AN81" i="219"/>
  <c r="AQ81" i="219"/>
  <c r="AP81" i="219"/>
  <c r="AO81" i="219"/>
  <c r="S79" i="219"/>
  <c r="AS81" i="219"/>
  <c r="AM81" i="219"/>
  <c r="AR84" i="222"/>
  <c r="AN84" i="222"/>
  <c r="AQ84" i="222"/>
  <c r="Y79" i="222"/>
  <c r="AP84" i="222"/>
  <c r="AS84" i="222"/>
  <c r="AO84" i="222"/>
  <c r="AM84" i="222"/>
  <c r="AQ84" i="223"/>
  <c r="AM84" i="223"/>
  <c r="AR84" i="223"/>
  <c r="AP84" i="223"/>
  <c r="AO84" i="223"/>
  <c r="Y79" i="223"/>
  <c r="AN84" i="223"/>
  <c r="AS84" i="223"/>
  <c r="AQ80" i="210"/>
  <c r="AM80" i="210"/>
  <c r="AP80" i="210"/>
  <c r="AS80" i="210"/>
  <c r="AO80" i="210"/>
  <c r="AR80" i="210"/>
  <c r="AC73" i="210"/>
  <c r="AN80" i="210"/>
  <c r="AQ82" i="212"/>
  <c r="AM82" i="212"/>
  <c r="AP82" i="212"/>
  <c r="AS82" i="212"/>
  <c r="AO82" i="212"/>
  <c r="U79" i="212"/>
  <c r="AR82" i="212"/>
  <c r="AN82" i="212"/>
  <c r="AS84" i="214"/>
  <c r="AO84" i="214"/>
  <c r="Y79" i="214"/>
  <c r="AQ84" i="214"/>
  <c r="AP84" i="214"/>
  <c r="AN84" i="214"/>
  <c r="AR84" i="214"/>
  <c r="AM84" i="214"/>
  <c r="AS86" i="210"/>
  <c r="AO86" i="210"/>
  <c r="AC79" i="210"/>
  <c r="AR86" i="210"/>
  <c r="AN86" i="210"/>
  <c r="AM86" i="210"/>
  <c r="AQ86" i="210"/>
  <c r="AP86" i="210"/>
  <c r="AP82" i="215"/>
  <c r="AQ82" i="215"/>
  <c r="AO82" i="215"/>
  <c r="AS82" i="215"/>
  <c r="AN82" i="215"/>
  <c r="U79" i="215"/>
  <c r="AR82" i="215"/>
  <c r="AM82" i="215"/>
  <c r="AP83" i="218"/>
  <c r="AS83" i="218"/>
  <c r="AO83" i="218"/>
  <c r="W79" i="218"/>
  <c r="AN83" i="218"/>
  <c r="AM83" i="218"/>
  <c r="AR83" i="218"/>
  <c r="AQ83" i="218"/>
  <c r="AP86" i="222"/>
  <c r="AQ86" i="222"/>
  <c r="AO86" i="222"/>
  <c r="AR86" i="222"/>
  <c r="AN86" i="222"/>
  <c r="AC79" i="222"/>
  <c r="AM86" i="222"/>
  <c r="AS86" i="222"/>
  <c r="AS82" i="223"/>
  <c r="AO82" i="223"/>
  <c r="U79" i="223"/>
  <c r="AR82" i="223"/>
  <c r="AM82" i="223"/>
  <c r="AQ82" i="223"/>
  <c r="AP82" i="223"/>
  <c r="AN82" i="223"/>
  <c r="AR78" i="213"/>
  <c r="AN78" i="213"/>
  <c r="AQ78" i="213"/>
  <c r="AM78" i="213"/>
  <c r="Y73" i="213"/>
  <c r="AP78" i="213"/>
  <c r="AS78" i="213"/>
  <c r="AO78" i="213"/>
  <c r="AR84" i="209"/>
  <c r="AN84" i="209"/>
  <c r="AQ84" i="209"/>
  <c r="AM84" i="209"/>
  <c r="AO84" i="209"/>
  <c r="Y79" i="209"/>
  <c r="AS84" i="209"/>
  <c r="AP84" i="209"/>
  <c r="AQ86" i="214"/>
  <c r="AM86" i="214"/>
  <c r="AP86" i="214"/>
  <c r="AC79" i="214"/>
  <c r="AO86" i="214"/>
  <c r="AS86" i="214"/>
  <c r="AN86" i="214"/>
  <c r="AR86" i="214"/>
  <c r="AR78" i="215"/>
  <c r="AN78" i="215"/>
  <c r="AS78" i="215"/>
  <c r="AM78" i="215"/>
  <c r="AQ78" i="215"/>
  <c r="AP78" i="215"/>
  <c r="Y73" i="215"/>
  <c r="AO78" i="215"/>
  <c r="AP77" i="214"/>
  <c r="AQ77" i="214"/>
  <c r="W73" i="214"/>
  <c r="AO77" i="214"/>
  <c r="AS77" i="214"/>
  <c r="AN77" i="214"/>
  <c r="AR77" i="214"/>
  <c r="AM77" i="214"/>
  <c r="AP84" i="217"/>
  <c r="AS84" i="217"/>
  <c r="AO84" i="217"/>
  <c r="Y79" i="217"/>
  <c r="AN84" i="217"/>
  <c r="AM84" i="217"/>
  <c r="AR84" i="217"/>
  <c r="AQ84" i="217"/>
  <c r="AS84" i="219"/>
  <c r="AO84" i="219"/>
  <c r="Y79" i="219"/>
  <c r="AN84" i="219"/>
  <c r="AR84" i="219"/>
  <c r="AM84" i="219"/>
  <c r="AQ84" i="219"/>
  <c r="AP84" i="219"/>
  <c r="AS85" i="220"/>
  <c r="AO85" i="220"/>
  <c r="AQ85" i="220"/>
  <c r="AP85" i="220"/>
  <c r="AN85" i="220"/>
  <c r="AA79" i="220"/>
  <c r="AM85" i="220"/>
  <c r="AR85" i="220"/>
  <c r="AP80" i="221"/>
  <c r="AS80" i="221"/>
  <c r="AO80" i="221"/>
  <c r="AC73" i="221"/>
  <c r="AR80" i="221"/>
  <c r="AQ80" i="221"/>
  <c r="AN80" i="221"/>
  <c r="AM80" i="221"/>
  <c r="AR83" i="223"/>
  <c r="AN83" i="223"/>
  <c r="AO83" i="223"/>
  <c r="AS83" i="223"/>
  <c r="AM83" i="223"/>
  <c r="AQ83" i="223"/>
  <c r="AP83" i="223"/>
  <c r="W79" i="223"/>
  <c r="AS85" i="213"/>
  <c r="AO85" i="213"/>
  <c r="AN85" i="213"/>
  <c r="AR85" i="213"/>
  <c r="AM85" i="213"/>
  <c r="AQ85" i="213"/>
  <c r="AA79" i="213"/>
  <c r="AP85" i="213"/>
  <c r="AR79" i="216"/>
  <c r="AN79" i="216"/>
  <c r="AQ79" i="216"/>
  <c r="AP79" i="216"/>
  <c r="AO79" i="216"/>
  <c r="AS79" i="216"/>
  <c r="AM79" i="216"/>
  <c r="AA73" i="216"/>
  <c r="AR81" i="218"/>
  <c r="AN81" i="218"/>
  <c r="AQ81" i="218"/>
  <c r="AM81" i="218"/>
  <c r="AS81" i="218"/>
  <c r="AP81" i="218"/>
  <c r="S79" i="218"/>
  <c r="AO81" i="218"/>
  <c r="AS81" i="220"/>
  <c r="AO81" i="220"/>
  <c r="AR81" i="220"/>
  <c r="AM81" i="220"/>
  <c r="AQ81" i="220"/>
  <c r="AP81" i="220"/>
  <c r="AN81" i="220"/>
  <c r="S79" i="220"/>
  <c r="AQ83" i="221"/>
  <c r="AM83" i="221"/>
  <c r="AP83" i="221"/>
  <c r="AN83" i="221"/>
  <c r="W79" i="221"/>
  <c r="AS83" i="221"/>
  <c r="AR83" i="221"/>
  <c r="AO83" i="221"/>
  <c r="AQ78" i="210"/>
  <c r="AM78" i="210"/>
  <c r="Y73" i="210"/>
  <c r="AP78" i="210"/>
  <c r="AR78" i="210"/>
  <c r="AO78" i="210"/>
  <c r="AN78" i="210"/>
  <c r="AS78" i="210"/>
  <c r="AR81" i="212"/>
  <c r="AN81" i="212"/>
  <c r="AQ81" i="212"/>
  <c r="AM81" i="212"/>
  <c r="AP81" i="212"/>
  <c r="AS81" i="212"/>
  <c r="AO81" i="212"/>
  <c r="S79" i="212"/>
  <c r="AP79" i="214"/>
  <c r="AO79" i="214"/>
  <c r="AS79" i="214"/>
  <c r="AN79" i="214"/>
  <c r="AR79" i="214"/>
  <c r="AM79" i="214"/>
  <c r="AA73" i="214"/>
  <c r="AQ79" i="214"/>
  <c r="AP80" i="211"/>
  <c r="AS80" i="211"/>
  <c r="AO80" i="211"/>
  <c r="AC73" i="211"/>
  <c r="AR80" i="211"/>
  <c r="AN80" i="211"/>
  <c r="AQ80" i="211"/>
  <c r="AM80" i="211"/>
  <c r="AP78" i="217"/>
  <c r="AS78" i="217"/>
  <c r="AO78" i="217"/>
  <c r="AR78" i="217"/>
  <c r="Y73" i="217"/>
  <c r="AQ78" i="217"/>
  <c r="AN78" i="217"/>
  <c r="AM78" i="217"/>
  <c r="AS78" i="218"/>
  <c r="AO78" i="218"/>
  <c r="AR78" i="218"/>
  <c r="AN78" i="218"/>
  <c r="AP78" i="218"/>
  <c r="AM78" i="218"/>
  <c r="Y73" i="218"/>
  <c r="AQ78" i="218"/>
  <c r="AQ83" i="220"/>
  <c r="AM83" i="220"/>
  <c r="AR83" i="220"/>
  <c r="W79" i="220"/>
  <c r="AP83" i="220"/>
  <c r="AS83" i="220"/>
  <c r="AO83" i="220"/>
  <c r="AN83" i="220"/>
  <c r="AQ80" i="223"/>
  <c r="AM80" i="223"/>
  <c r="AS80" i="223"/>
  <c r="AN80" i="223"/>
  <c r="AR80" i="223"/>
  <c r="AP80" i="223"/>
  <c r="AC73" i="223"/>
  <c r="AO80" i="223"/>
  <c r="AP84" i="220"/>
  <c r="AS84" i="220"/>
  <c r="AN84" i="220"/>
  <c r="AR84" i="220"/>
  <c r="AM84" i="220"/>
  <c r="Y79" i="220"/>
  <c r="AQ84" i="220"/>
  <c r="AO84" i="220"/>
  <c r="AS77" i="220"/>
  <c r="AO77" i="220"/>
  <c r="AR77" i="220"/>
  <c r="AN77" i="220"/>
  <c r="AP77" i="220"/>
  <c r="AM77" i="220"/>
  <c r="W73" i="220"/>
  <c r="AQ77" i="220"/>
  <c r="AR82" i="221"/>
  <c r="AN82" i="221"/>
  <c r="AQ82" i="221"/>
  <c r="AM82" i="221"/>
  <c r="AS82" i="221"/>
  <c r="U79" i="221"/>
  <c r="AP82" i="221"/>
  <c r="AO82" i="221"/>
  <c r="AR82" i="211"/>
  <c r="AN82" i="211"/>
  <c r="AQ82" i="211"/>
  <c r="AM82" i="211"/>
  <c r="AP82" i="211"/>
  <c r="AO82" i="211"/>
  <c r="U79" i="211"/>
  <c r="AS82" i="211"/>
  <c r="AP78" i="211"/>
  <c r="AS78" i="211"/>
  <c r="AO78" i="211"/>
  <c r="AR78" i="211"/>
  <c r="AN78" i="211"/>
  <c r="AQ78" i="211"/>
  <c r="Y73" i="211"/>
  <c r="AM78" i="211"/>
  <c r="AR83" i="216"/>
  <c r="AN83" i="216"/>
  <c r="AP83" i="216"/>
  <c r="W79" i="216"/>
  <c r="AO83" i="216"/>
  <c r="AS83" i="216"/>
  <c r="AM83" i="216"/>
  <c r="AQ83" i="216"/>
  <c r="AS80" i="219"/>
  <c r="AO80" i="219"/>
  <c r="AP80" i="219"/>
  <c r="AN80" i="219"/>
  <c r="AR80" i="219"/>
  <c r="AM80" i="219"/>
  <c r="AQ80" i="219"/>
  <c r="AC73" i="219"/>
  <c r="AP80" i="220"/>
  <c r="AO80" i="220"/>
  <c r="AS80" i="220"/>
  <c r="AN80" i="220"/>
  <c r="AM80" i="220"/>
  <c r="AC73" i="220"/>
  <c r="AR80" i="220"/>
  <c r="AQ80" i="220"/>
  <c r="AP82" i="222"/>
  <c r="AR82" i="222"/>
  <c r="AM82" i="222"/>
  <c r="AQ82" i="222"/>
  <c r="AS82" i="222"/>
  <c r="AO82" i="222"/>
  <c r="AN82" i="222"/>
  <c r="U79" i="222"/>
  <c r="AQ83" i="211"/>
  <c r="AM83" i="211"/>
  <c r="AP83" i="211"/>
  <c r="AS83" i="211"/>
  <c r="AO83" i="211"/>
  <c r="W79" i="211"/>
  <c r="AR83" i="211"/>
  <c r="AN83" i="211"/>
  <c r="AS81" i="213"/>
  <c r="AO81" i="213"/>
  <c r="AP81" i="213"/>
  <c r="AN81" i="213"/>
  <c r="AR81" i="213"/>
  <c r="AM81" i="213"/>
  <c r="S79" i="213"/>
  <c r="AQ81" i="213"/>
  <c r="AS81" i="211"/>
  <c r="AO81" i="211"/>
  <c r="S79" i="211"/>
  <c r="AR81" i="211"/>
  <c r="AN81" i="211"/>
  <c r="AQ81" i="211"/>
  <c r="AM81" i="211"/>
  <c r="AP81" i="211"/>
  <c r="AS86" i="216"/>
  <c r="AO86" i="216"/>
  <c r="AC79" i="216"/>
  <c r="AR86" i="216"/>
  <c r="AM86" i="216"/>
  <c r="AQ86" i="216"/>
  <c r="AP86" i="216"/>
  <c r="AN86" i="216"/>
  <c r="AQ86" i="218"/>
  <c r="AM86" i="218"/>
  <c r="AP86" i="218"/>
  <c r="AS86" i="218"/>
  <c r="AO86" i="218"/>
  <c r="AR86" i="218"/>
  <c r="AN86" i="218"/>
  <c r="AC79" i="218"/>
  <c r="AQ79" i="221"/>
  <c r="AM79" i="221"/>
  <c r="AP79" i="221"/>
  <c r="AR79" i="221"/>
  <c r="AA73" i="221"/>
  <c r="AO79" i="221"/>
  <c r="AN79" i="221"/>
  <c r="AS79" i="221"/>
  <c r="AP86" i="207"/>
  <c r="AS86" i="207"/>
  <c r="AO86" i="207"/>
  <c r="AC79" i="207"/>
  <c r="AQ86" i="207"/>
  <c r="AM86" i="207"/>
  <c r="AR86" i="207"/>
  <c r="AN86" i="207"/>
  <c r="AQ85" i="207"/>
  <c r="AM85" i="207"/>
  <c r="AP85" i="207"/>
  <c r="AR85" i="207"/>
  <c r="AN85" i="207"/>
  <c r="AS85" i="207"/>
  <c r="AO85" i="207"/>
  <c r="AA79" i="207"/>
  <c r="AR80" i="207"/>
  <c r="AN80" i="207"/>
  <c r="AQ80" i="207"/>
  <c r="AM80" i="207"/>
  <c r="AS80" i="207"/>
  <c r="AO80" i="207"/>
  <c r="AP80" i="207"/>
  <c r="AC73" i="207"/>
  <c r="AP82" i="207"/>
  <c r="AS82" i="207"/>
  <c r="AO82" i="207"/>
  <c r="U79" i="207"/>
  <c r="AQ82" i="207"/>
  <c r="AM82" i="207"/>
  <c r="AR82" i="207"/>
  <c r="AN82" i="207"/>
  <c r="AR78" i="207"/>
  <c r="AN78" i="207"/>
  <c r="AQ78" i="207"/>
  <c r="AM78" i="207"/>
  <c r="Y73" i="207"/>
  <c r="AS78" i="207"/>
  <c r="AO78" i="207"/>
  <c r="AP78" i="207"/>
  <c r="AS77" i="207"/>
  <c r="AO77" i="207"/>
  <c r="AR77" i="207"/>
  <c r="AN77" i="207"/>
  <c r="AP77" i="207"/>
  <c r="AQ77" i="207"/>
  <c r="AM77" i="207"/>
  <c r="W73" i="207"/>
  <c r="AS83" i="207"/>
  <c r="AO83" i="207"/>
  <c r="W79" i="207"/>
  <c r="AR83" i="207"/>
  <c r="AN83" i="207"/>
  <c r="AP83" i="207"/>
  <c r="AQ83" i="207"/>
  <c r="AM83" i="207"/>
  <c r="AQ81" i="207"/>
  <c r="AM81" i="207"/>
  <c r="AP81" i="207"/>
  <c r="AR81" i="207"/>
  <c r="AN81" i="207"/>
  <c r="AS81" i="207"/>
  <c r="AO81" i="207"/>
  <c r="S79" i="207"/>
  <c r="AR84" i="207"/>
  <c r="AN84" i="207"/>
  <c r="AQ84" i="207"/>
  <c r="AM84" i="207"/>
  <c r="AS84" i="207"/>
  <c r="AO84" i="207"/>
  <c r="AP84" i="207"/>
  <c r="Y79" i="207"/>
  <c r="R26" i="206" l="1"/>
  <c r="R24" i="206"/>
  <c r="R22" i="206"/>
  <c r="R14" i="206"/>
  <c r="R8" i="206"/>
  <c r="R6" i="206"/>
  <c r="V14" i="204" l="1"/>
  <c r="V22" i="204"/>
  <c r="V20" i="204"/>
  <c r="V21" i="204"/>
  <c r="V15" i="204"/>
  <c r="V19" i="204"/>
  <c r="V31" i="204"/>
  <c r="V170" i="204"/>
  <c r="V16" i="204"/>
  <c r="V32" i="204"/>
  <c r="V17" i="204"/>
  <c r="V34" i="204"/>
  <c r="V70" i="204"/>
  <c r="V74" i="204"/>
  <c r="V90" i="204"/>
  <c r="V94" i="204"/>
  <c r="V106" i="204"/>
  <c r="V110" i="204"/>
  <c r="V122" i="204"/>
  <c r="V126" i="204"/>
  <c r="V138" i="204"/>
  <c r="V145" i="204"/>
  <c r="V169" i="204"/>
  <c r="V40" i="204"/>
  <c r="V88" i="204"/>
  <c r="V96" i="204"/>
  <c r="V104" i="204"/>
  <c r="V136" i="204"/>
  <c r="V151" i="204"/>
  <c r="V33" i="204"/>
  <c r="V89" i="204"/>
  <c r="V23" i="204"/>
  <c r="V35" i="204"/>
  <c r="V91" i="204"/>
  <c r="V95" i="204"/>
  <c r="V99" i="204"/>
  <c r="V103" i="204"/>
  <c r="V111" i="204"/>
  <c r="V123" i="204"/>
  <c r="V158" i="204"/>
  <c r="V162" i="204"/>
  <c r="V55" i="204"/>
  <c r="V92" i="204"/>
  <c r="V100" i="204"/>
  <c r="V112" i="204"/>
  <c r="V124" i="204"/>
  <c r="V132" i="204"/>
  <c r="V187" i="204"/>
  <c r="V69" i="204"/>
  <c r="V93" i="204"/>
  <c r="V125" i="204"/>
  <c r="V101" i="204"/>
  <c r="V105" i="204"/>
  <c r="V113" i="204"/>
  <c r="V129" i="204"/>
  <c r="V176" i="204"/>
  <c r="V192" i="204"/>
  <c r="V137" i="204"/>
  <c r="V26" i="204"/>
  <c r="V42" i="204"/>
  <c r="V46" i="204"/>
  <c r="V58" i="204"/>
  <c r="V118" i="204"/>
  <c r="V134" i="204"/>
  <c r="V153" i="204"/>
  <c r="V181" i="204"/>
  <c r="V185" i="204"/>
  <c r="V189" i="204"/>
  <c r="V193" i="204"/>
  <c r="V76" i="204"/>
  <c r="V159" i="204"/>
  <c r="V167" i="204"/>
  <c r="V183" i="204"/>
  <c r="V195" i="204"/>
  <c r="V45" i="204"/>
  <c r="V27" i="204"/>
  <c r="V39" i="204"/>
  <c r="V59" i="204"/>
  <c r="V75" i="204"/>
  <c r="V79" i="204"/>
  <c r="V119" i="204"/>
  <c r="V146" i="204"/>
  <c r="V182" i="204"/>
  <c r="V186" i="204"/>
  <c r="V190" i="204"/>
  <c r="V194" i="204"/>
  <c r="V139" i="204"/>
  <c r="V171" i="204"/>
  <c r="V199" i="204"/>
  <c r="V41" i="204"/>
  <c r="V57" i="204"/>
  <c r="V140" i="204"/>
  <c r="V172" i="204"/>
  <c r="V188" i="204"/>
  <c r="V196" i="204"/>
  <c r="V152" i="204"/>
  <c r="V160" i="204"/>
  <c r="V117" i="204"/>
  <c r="V133" i="204"/>
  <c r="V148" i="204"/>
  <c r="V184" i="204"/>
  <c r="V30" i="204"/>
  <c r="V62" i="204"/>
  <c r="V82" i="204"/>
  <c r="V86" i="204"/>
  <c r="V98" i="204"/>
  <c r="V102" i="204"/>
  <c r="V114" i="204"/>
  <c r="V141" i="204"/>
  <c r="V165" i="204"/>
  <c r="V173" i="204"/>
  <c r="V197" i="204"/>
  <c r="V12" i="204"/>
  <c r="V60" i="204"/>
  <c r="V80" i="204"/>
  <c r="V116" i="204"/>
  <c r="V120" i="204"/>
  <c r="V81" i="204"/>
  <c r="V7" i="204"/>
  <c r="V11" i="204"/>
  <c r="V43" i="204"/>
  <c r="V63" i="204"/>
  <c r="V87" i="204"/>
  <c r="V115" i="204"/>
  <c r="V135" i="204"/>
  <c r="V142" i="204"/>
  <c r="V166" i="204"/>
  <c r="V174" i="204"/>
  <c r="V198" i="204"/>
  <c r="V24" i="204"/>
  <c r="V44" i="204"/>
  <c r="V64" i="204"/>
  <c r="V84" i="204"/>
  <c r="V147" i="204"/>
  <c r="V163" i="204"/>
  <c r="V25" i="204"/>
  <c r="V61" i="204"/>
  <c r="V77" i="204"/>
  <c r="V85" i="204"/>
  <c r="V109" i="204"/>
  <c r="V164" i="204"/>
  <c r="V168" i="204"/>
  <c r="V97" i="204"/>
  <c r="V144" i="204"/>
  <c r="V6" i="204"/>
  <c r="V10" i="204"/>
  <c r="V38" i="204"/>
  <c r="V161" i="204"/>
  <c r="V200" i="204"/>
  <c r="V28" i="204"/>
  <c r="V36" i="204"/>
  <c r="V143" i="204"/>
  <c r="V13" i="204"/>
  <c r="V29" i="204"/>
  <c r="V47" i="204"/>
  <c r="V107" i="204"/>
  <c r="V5" i="204"/>
  <c r="V8" i="204"/>
  <c r="V48" i="204"/>
  <c r="V108" i="204"/>
  <c r="V9" i="204"/>
  <c r="V37" i="204"/>
  <c r="V49" i="204"/>
  <c r="V18" i="204"/>
  <c r="V50" i="204"/>
  <c r="V53" i="204"/>
  <c r="V66" i="204"/>
  <c r="V78" i="204"/>
  <c r="V130" i="204"/>
  <c r="V149" i="204"/>
  <c r="V157" i="204"/>
  <c r="V177" i="204"/>
  <c r="V52" i="204"/>
  <c r="V68" i="204"/>
  <c r="V128" i="204"/>
  <c r="V175" i="204"/>
  <c r="V191" i="204"/>
  <c r="V65" i="204"/>
  <c r="V73" i="204"/>
  <c r="V51" i="204"/>
  <c r="V54" i="204"/>
  <c r="V67" i="204"/>
  <c r="V71" i="204"/>
  <c r="V83" i="204"/>
  <c r="V127" i="204"/>
  <c r="V131" i="204"/>
  <c r="V150" i="204"/>
  <c r="V154" i="204"/>
  <c r="V178" i="204"/>
  <c r="V72" i="204"/>
  <c r="V155" i="204"/>
  <c r="V179" i="204"/>
  <c r="V156" i="204"/>
  <c r="V180" i="204"/>
  <c r="V121" i="204"/>
  <c r="X12" i="157"/>
  <c r="W12" i="157"/>
  <c r="X12" i="156"/>
  <c r="W12" i="156"/>
  <c r="X12" i="155"/>
  <c r="W12" i="155"/>
  <c r="X12" i="154"/>
  <c r="W12" i="154"/>
  <c r="X12" i="153"/>
  <c r="W12" i="153"/>
  <c r="X12" i="152"/>
  <c r="W12" i="152"/>
  <c r="X12" i="151"/>
  <c r="W12" i="151"/>
  <c r="X12" i="150"/>
  <c r="W12" i="150"/>
  <c r="X12" i="149"/>
  <c r="W12" i="149"/>
  <c r="X12" i="147"/>
  <c r="W12" i="147"/>
  <c r="X12" i="146"/>
  <c r="W12" i="146"/>
  <c r="X12" i="145"/>
  <c r="W12" i="145"/>
  <c r="X12" i="148"/>
  <c r="W12" i="148"/>
  <c r="X12" i="144"/>
  <c r="W12" i="144"/>
  <c r="X12" i="143"/>
  <c r="W12" i="143"/>
  <c r="X12" i="142"/>
  <c r="W12" i="142"/>
  <c r="X12" i="141"/>
  <c r="W12" i="141"/>
  <c r="X12" i="139"/>
  <c r="W12" i="139"/>
  <c r="X12" i="138"/>
  <c r="W12" i="138"/>
  <c r="X12" i="137"/>
  <c r="W12" i="137"/>
  <c r="X12" i="134"/>
  <c r="W12" i="134"/>
  <c r="X12" i="133"/>
  <c r="W12" i="133"/>
  <c r="X12" i="132"/>
  <c r="W12" i="132"/>
  <c r="X12" i="131"/>
  <c r="W12" i="131"/>
  <c r="X12" i="130"/>
  <c r="W12" i="130"/>
  <c r="X12" i="127"/>
  <c r="W12" i="127"/>
  <c r="X12" i="140"/>
  <c r="W12" i="140"/>
  <c r="X12" i="136"/>
  <c r="W12" i="136"/>
  <c r="X12" i="135"/>
  <c r="W12" i="135"/>
  <c r="X12" i="129"/>
  <c r="W12" i="129"/>
  <c r="X12" i="128"/>
  <c r="W12" i="128"/>
  <c r="X12" i="126"/>
  <c r="W12" i="126"/>
  <c r="X12" i="125"/>
  <c r="W12" i="125"/>
  <c r="W12" i="19"/>
  <c r="X12" i="19"/>
  <c r="X12" i="2"/>
  <c r="X12" i="3"/>
  <c r="X12" i="4"/>
  <c r="X12" i="5"/>
  <c r="X12" i="6"/>
  <c r="X12" i="7"/>
  <c r="X12" i="8"/>
  <c r="X12" i="9"/>
  <c r="X12" i="10"/>
  <c r="X12" i="11"/>
  <c r="X12" i="12"/>
  <c r="X12" i="13"/>
  <c r="X12" i="14"/>
  <c r="X12" i="15"/>
  <c r="X12" i="16"/>
  <c r="X12" i="17"/>
  <c r="X12" i="18"/>
  <c r="X12" i="20"/>
  <c r="X12" i="21"/>
  <c r="X12" i="22"/>
  <c r="X12" i="23"/>
  <c r="X12" i="24"/>
  <c r="X12" i="25"/>
  <c r="X12" i="27"/>
  <c r="X12" i="26"/>
  <c r="X12" i="28"/>
  <c r="X12" i="29"/>
  <c r="X12" i="30"/>
  <c r="X12" i="33"/>
  <c r="X12" i="34"/>
  <c r="X12" i="35"/>
  <c r="X12" i="36"/>
  <c r="X12" i="37"/>
  <c r="X12" i="38"/>
  <c r="X12" i="48"/>
  <c r="X12" i="57"/>
  <c r="X12" i="65"/>
  <c r="X12" i="66"/>
  <c r="X12" i="67"/>
  <c r="X12" i="68"/>
  <c r="X12" i="69"/>
  <c r="X12" i="58"/>
  <c r="X12" i="59"/>
  <c r="X12" i="60"/>
  <c r="X12" i="61"/>
  <c r="X12" i="62"/>
  <c r="X12" i="63"/>
  <c r="X12" i="64"/>
  <c r="X12" i="70"/>
  <c r="X12" i="71"/>
  <c r="X12" i="72"/>
  <c r="X12" i="73"/>
  <c r="X12" i="74"/>
  <c r="X12" i="75"/>
  <c r="X12" i="85"/>
  <c r="X12" i="86"/>
  <c r="X12" i="87"/>
  <c r="X12" i="76"/>
  <c r="X12" i="77"/>
  <c r="X12" i="78"/>
  <c r="X12" i="79"/>
  <c r="X12" i="80"/>
  <c r="X12" i="84"/>
  <c r="X12" i="81"/>
  <c r="X12" i="82"/>
  <c r="X12" i="83"/>
  <c r="X12" i="88"/>
  <c r="X12" i="89"/>
  <c r="X12" i="90"/>
  <c r="X12" i="91"/>
  <c r="X12" i="92"/>
  <c r="X12" i="93"/>
  <c r="X12" i="94"/>
  <c r="X12" i="95"/>
  <c r="X12" i="96"/>
  <c r="X12" i="100"/>
  <c r="X12" i="101"/>
  <c r="X12" i="102"/>
  <c r="X12" i="104"/>
  <c r="X12" i="97"/>
  <c r="X12" i="98"/>
  <c r="X12" i="99"/>
  <c r="X12" i="103"/>
  <c r="X12" i="105"/>
  <c r="X12" i="106"/>
  <c r="X12" i="107"/>
  <c r="X12" i="108"/>
  <c r="X12" i="109"/>
  <c r="X12" i="110"/>
  <c r="X12" i="111"/>
  <c r="X12" i="113"/>
  <c r="X12" i="112"/>
  <c r="X12" i="114"/>
  <c r="X12" i="115"/>
  <c r="X12" i="116"/>
  <c r="X12" i="117"/>
  <c r="X12" i="118"/>
  <c r="X12" i="119"/>
  <c r="X12" i="120"/>
  <c r="X12" i="121"/>
  <c r="X12" i="122"/>
  <c r="X12" i="123"/>
  <c r="X12" i="124"/>
  <c r="X12" i="158"/>
  <c r="X12" i="159"/>
  <c r="X12" i="160"/>
  <c r="X12" i="161"/>
  <c r="X12" i="162"/>
  <c r="X12" i="163"/>
  <c r="X12" i="164"/>
  <c r="X12" i="165"/>
  <c r="X12" i="166"/>
  <c r="X12" i="167"/>
  <c r="X12" i="168"/>
  <c r="X12" i="169"/>
  <c r="X12" i="170"/>
  <c r="X12" i="171"/>
  <c r="X12" i="172"/>
  <c r="X12" i="173"/>
  <c r="X12" i="174"/>
  <c r="X12" i="203"/>
  <c r="X12" i="176"/>
  <c r="X12" i="177"/>
  <c r="X12" i="178"/>
  <c r="X12" i="181"/>
  <c r="X12" i="175"/>
  <c r="X12" i="179"/>
  <c r="X12" i="180"/>
  <c r="X12" i="182"/>
  <c r="X12" i="183"/>
  <c r="X12" i="184"/>
  <c r="X12" i="185"/>
  <c r="X12" i="186"/>
  <c r="X12" i="187"/>
  <c r="X12" i="188"/>
  <c r="X12" i="189"/>
  <c r="X12" i="190"/>
  <c r="X12" i="191"/>
  <c r="X12" i="192"/>
  <c r="X12" i="193"/>
  <c r="X12" i="194"/>
  <c r="X12" i="195"/>
  <c r="X12" i="196"/>
  <c r="X12" i="197"/>
  <c r="X12" i="198"/>
  <c r="X12" i="199"/>
  <c r="X12" i="200"/>
  <c r="X12" i="201"/>
  <c r="X12" i="202"/>
  <c r="X12" i="1"/>
  <c r="W12" i="2"/>
  <c r="W12" i="3"/>
  <c r="W12" i="4"/>
  <c r="W12" i="5"/>
  <c r="W12" i="6"/>
  <c r="W12" i="7"/>
  <c r="W12" i="8"/>
  <c r="W12" i="9"/>
  <c r="W12" i="10"/>
  <c r="W12" i="11"/>
  <c r="W12" i="12"/>
  <c r="W12" i="13"/>
  <c r="W12" i="14"/>
  <c r="W12" i="15"/>
  <c r="W12" i="16"/>
  <c r="W12" i="17"/>
  <c r="W12" i="18"/>
  <c r="W12" i="20"/>
  <c r="W12" i="21"/>
  <c r="W12" i="22"/>
  <c r="W12" i="23"/>
  <c r="W12" i="24"/>
  <c r="W12" i="25"/>
  <c r="W12" i="27"/>
  <c r="W12" i="26"/>
  <c r="W12" i="28"/>
  <c r="W12" i="29"/>
  <c r="W12" i="30"/>
  <c r="W12" i="33"/>
  <c r="W12" i="34"/>
  <c r="W12" i="35"/>
  <c r="W12" i="36"/>
  <c r="W12" i="37"/>
  <c r="W12" i="38"/>
  <c r="W12" i="48"/>
  <c r="W12" i="57"/>
  <c r="W12" i="65"/>
  <c r="W12" i="66"/>
  <c r="W12" i="67"/>
  <c r="W12" i="68"/>
  <c r="W12" i="69"/>
  <c r="W12" i="58"/>
  <c r="W12" i="59"/>
  <c r="W12" i="60"/>
  <c r="W12" i="61"/>
  <c r="W12" i="62"/>
  <c r="W12" i="63"/>
  <c r="W12" i="64"/>
  <c r="W12" i="70"/>
  <c r="W12" i="71"/>
  <c r="W12" i="72"/>
  <c r="W12" i="73"/>
  <c r="W12" i="74"/>
  <c r="W12" i="75"/>
  <c r="W12" i="85"/>
  <c r="W12" i="86"/>
  <c r="W12" i="87"/>
  <c r="W12" i="76"/>
  <c r="W12" i="77"/>
  <c r="W12" i="78"/>
  <c r="W12" i="79"/>
  <c r="W12" i="80"/>
  <c r="W12" i="84"/>
  <c r="W12" i="81"/>
  <c r="W12" i="82"/>
  <c r="W12" i="83"/>
  <c r="W12" i="88"/>
  <c r="W12" i="89"/>
  <c r="W12" i="90"/>
  <c r="W12" i="91"/>
  <c r="W12" i="92"/>
  <c r="W12" i="93"/>
  <c r="W12" i="94"/>
  <c r="W12" i="95"/>
  <c r="W12" i="96"/>
  <c r="W12" i="100"/>
  <c r="W12" i="101"/>
  <c r="W12" i="102"/>
  <c r="W12" i="104"/>
  <c r="W12" i="97"/>
  <c r="W12" i="98"/>
  <c r="W12" i="99"/>
  <c r="W12" i="103"/>
  <c r="W12" i="105"/>
  <c r="W12" i="106"/>
  <c r="W12" i="107"/>
  <c r="W12" i="108"/>
  <c r="W12" i="109"/>
  <c r="W12" i="110"/>
  <c r="W12" i="111"/>
  <c r="W12" i="113"/>
  <c r="W12" i="112"/>
  <c r="W12" i="114"/>
  <c r="W12" i="115"/>
  <c r="W12" i="116"/>
  <c r="W12" i="117"/>
  <c r="W12" i="118"/>
  <c r="W12" i="119"/>
  <c r="W12" i="120"/>
  <c r="W12" i="121"/>
  <c r="W12" i="122"/>
  <c r="W12" i="123"/>
  <c r="W12" i="124"/>
  <c r="W12" i="158"/>
  <c r="W12" i="159"/>
  <c r="W12" i="160"/>
  <c r="W12" i="161"/>
  <c r="W12" i="162"/>
  <c r="W12" i="163"/>
  <c r="W12" i="164"/>
  <c r="W12" i="165"/>
  <c r="W12" i="166"/>
  <c r="W12" i="167"/>
  <c r="W12" i="168"/>
  <c r="W12" i="169"/>
  <c r="W12" i="170"/>
  <c r="W12" i="171"/>
  <c r="W12" i="172"/>
  <c r="W12" i="173"/>
  <c r="W12" i="174"/>
  <c r="W12" i="203"/>
  <c r="W12" i="176"/>
  <c r="W12" i="177"/>
  <c r="W12" i="178"/>
  <c r="W12" i="181"/>
  <c r="W12" i="175"/>
  <c r="W12" i="179"/>
  <c r="W12" i="180"/>
  <c r="W12" i="182"/>
  <c r="W12" i="183"/>
  <c r="W12" i="184"/>
  <c r="W12" i="185"/>
  <c r="W12" i="186"/>
  <c r="W12" i="187"/>
  <c r="W12" i="188"/>
  <c r="W12" i="189"/>
  <c r="W12" i="190"/>
  <c r="W12" i="191"/>
  <c r="W12" i="192"/>
  <c r="W12" i="193"/>
  <c r="W12" i="194"/>
  <c r="W12" i="195"/>
  <c r="W12" i="196"/>
  <c r="W12" i="197"/>
  <c r="W12" i="198"/>
  <c r="W12" i="199"/>
  <c r="W12" i="200"/>
  <c r="W12" i="201"/>
  <c r="W12" i="202"/>
  <c r="W12" i="1"/>
  <c r="G79" i="112" l="1"/>
  <c r="G78" i="112"/>
  <c r="G77" i="112"/>
  <c r="G76" i="112"/>
  <c r="G75" i="112"/>
  <c r="G86" i="156"/>
  <c r="G83" i="156"/>
  <c r="G80" i="156"/>
  <c r="AG76" i="156"/>
  <c r="AG77" i="156"/>
  <c r="AG78" i="156"/>
  <c r="AG79" i="156"/>
  <c r="AG80" i="156"/>
  <c r="AG81" i="156"/>
  <c r="AG82" i="156"/>
  <c r="AG83" i="156"/>
  <c r="AG84" i="156"/>
  <c r="AG85" i="156"/>
  <c r="AG86" i="156"/>
  <c r="AG75" i="156"/>
  <c r="U69" i="156"/>
  <c r="G76" i="113" l="1"/>
  <c r="G77" i="113"/>
  <c r="G78" i="113"/>
  <c r="G79" i="113"/>
  <c r="G75" i="113"/>
  <c r="H79" i="111"/>
  <c r="H78" i="111"/>
  <c r="H77" i="111"/>
  <c r="H76" i="111"/>
  <c r="H75" i="111"/>
  <c r="J79" i="111"/>
  <c r="J78" i="111"/>
  <c r="J77" i="111"/>
  <c r="J76" i="111"/>
  <c r="J75" i="111"/>
  <c r="K79" i="111"/>
  <c r="K78" i="111"/>
  <c r="K77" i="111"/>
  <c r="K76" i="111"/>
  <c r="K75" i="111"/>
  <c r="AG86" i="111"/>
  <c r="AG85" i="111"/>
  <c r="AG84" i="111"/>
  <c r="AG83" i="111"/>
  <c r="AG82" i="111"/>
  <c r="AG81" i="111"/>
  <c r="AG80" i="111"/>
  <c r="AG79" i="111"/>
  <c r="AG78" i="111"/>
  <c r="AG77" i="111"/>
  <c r="AG76" i="111"/>
  <c r="AG86" i="113"/>
  <c r="AG85" i="113"/>
  <c r="AG84" i="113"/>
  <c r="AG83" i="113"/>
  <c r="AG82" i="113"/>
  <c r="AG81" i="113"/>
  <c r="AG80" i="113"/>
  <c r="AG79" i="113"/>
  <c r="AG78" i="113"/>
  <c r="AG77" i="113"/>
  <c r="AG76" i="113"/>
  <c r="AG86" i="112"/>
  <c r="AG85" i="112"/>
  <c r="AG84" i="112"/>
  <c r="AG83" i="112"/>
  <c r="AG82" i="112"/>
  <c r="AG81" i="112"/>
  <c r="AG80" i="112"/>
  <c r="AG79" i="112"/>
  <c r="AG78" i="112"/>
  <c r="AG77" i="112"/>
  <c r="AG76" i="112"/>
  <c r="AG86" i="110"/>
  <c r="AG85" i="110"/>
  <c r="AG84" i="110"/>
  <c r="AG83" i="110"/>
  <c r="AG82" i="110"/>
  <c r="AG81" i="110"/>
  <c r="AG80" i="110"/>
  <c r="AG79" i="110"/>
  <c r="AG78" i="110"/>
  <c r="AG77" i="110"/>
  <c r="AG76" i="110"/>
  <c r="AG75" i="111"/>
  <c r="AG75" i="113"/>
  <c r="AG75" i="112"/>
  <c r="AG75" i="110"/>
  <c r="H79" i="110"/>
  <c r="H78" i="110"/>
  <c r="H77" i="110"/>
  <c r="H76" i="110"/>
  <c r="H75" i="110"/>
  <c r="J79" i="110"/>
  <c r="J78" i="110"/>
  <c r="J77" i="110"/>
  <c r="J76" i="110"/>
  <c r="J75" i="110"/>
  <c r="K79" i="110"/>
  <c r="K78" i="110"/>
  <c r="K77" i="110"/>
  <c r="K76" i="110"/>
  <c r="K75" i="110"/>
  <c r="AG76" i="174" l="1"/>
  <c r="AG77" i="174"/>
  <c r="AG78" i="174"/>
  <c r="AG79" i="174"/>
  <c r="AG80" i="174"/>
  <c r="AG81" i="174"/>
  <c r="AG82" i="174"/>
  <c r="AG83" i="174"/>
  <c r="AG84" i="174"/>
  <c r="AG85" i="174"/>
  <c r="AG86" i="174"/>
  <c r="AG75" i="174"/>
  <c r="U69" i="174"/>
  <c r="AG76" i="173"/>
  <c r="AG77" i="173"/>
  <c r="AG78" i="173"/>
  <c r="AG79" i="173"/>
  <c r="AG80" i="173"/>
  <c r="AG81" i="173"/>
  <c r="AG82" i="173"/>
  <c r="AG83" i="173"/>
  <c r="AG84" i="173"/>
  <c r="AG85" i="173"/>
  <c r="AG86" i="173"/>
  <c r="AG75" i="173"/>
  <c r="U69" i="171"/>
  <c r="AG76" i="171"/>
  <c r="AG77" i="171"/>
  <c r="AG78" i="171"/>
  <c r="AG79" i="171"/>
  <c r="AG80" i="171"/>
  <c r="AG81" i="171"/>
  <c r="AG82" i="171"/>
  <c r="AG83" i="171"/>
  <c r="AG84" i="171"/>
  <c r="AG85" i="171"/>
  <c r="AG86" i="171"/>
  <c r="AG75" i="171"/>
  <c r="AG76" i="170"/>
  <c r="AG77" i="170"/>
  <c r="AG78" i="170"/>
  <c r="AG79" i="170"/>
  <c r="AG80" i="170"/>
  <c r="AG81" i="170"/>
  <c r="AG82" i="170"/>
  <c r="AG83" i="170"/>
  <c r="AG84" i="170"/>
  <c r="AG85" i="170"/>
  <c r="AG86" i="170"/>
  <c r="AG75" i="170"/>
  <c r="AG76" i="169"/>
  <c r="AG77" i="169"/>
  <c r="AG78" i="169"/>
  <c r="AG79" i="169"/>
  <c r="AG80" i="169"/>
  <c r="AG81" i="169"/>
  <c r="AG82" i="169"/>
  <c r="AG83" i="169"/>
  <c r="AG84" i="169"/>
  <c r="AG85" i="169"/>
  <c r="AG86" i="169"/>
  <c r="AG75" i="169"/>
  <c r="U69" i="169"/>
  <c r="Q33" i="2" l="1"/>
  <c r="Q33" i="3"/>
  <c r="Q33" i="4"/>
  <c r="Q33" i="5"/>
  <c r="Q33" i="6"/>
  <c r="Q33" i="7"/>
  <c r="Q33" i="8"/>
  <c r="Q33" i="9"/>
  <c r="Q33" i="10"/>
  <c r="Q33" i="11"/>
  <c r="Q33" i="12"/>
  <c r="Q33" i="13"/>
  <c r="Q33" i="14"/>
  <c r="Q33" i="15"/>
  <c r="Q33" i="16"/>
  <c r="Q33" i="17"/>
  <c r="Q33" i="18"/>
  <c r="Q33" i="19"/>
  <c r="Q33" i="20"/>
  <c r="Q33" i="21"/>
  <c r="Q33" i="22"/>
  <c r="Q33" i="23"/>
  <c r="Q33" i="24"/>
  <c r="Q33" i="25"/>
  <c r="Q33" i="27"/>
  <c r="Q33" i="26"/>
  <c r="Q33" i="28"/>
  <c r="Q33" i="29"/>
  <c r="Q33" i="30"/>
  <c r="Q33" i="33"/>
  <c r="Q33" i="34"/>
  <c r="Q33" i="35"/>
  <c r="Q33" i="36"/>
  <c r="Q33" i="37"/>
  <c r="Q33" i="38"/>
  <c r="Q33" i="48"/>
  <c r="Q33" i="57"/>
  <c r="Q33" i="65"/>
  <c r="Q33" i="66"/>
  <c r="Q33" i="67"/>
  <c r="Q33" i="68"/>
  <c r="Q33" i="69"/>
  <c r="Q33" i="58"/>
  <c r="Q33" i="59"/>
  <c r="Q33" i="60"/>
  <c r="Q33" i="61"/>
  <c r="Q33" i="62"/>
  <c r="Q33" i="63"/>
  <c r="Q33" i="64"/>
  <c r="Q33" i="70"/>
  <c r="Q33" i="71"/>
  <c r="Q33" i="72"/>
  <c r="Q33" i="73"/>
  <c r="Q33" i="74"/>
  <c r="Q33" i="75"/>
  <c r="Q33" i="85"/>
  <c r="Q33" i="86"/>
  <c r="Q33" i="87"/>
  <c r="Q33" i="76"/>
  <c r="Q33" i="78"/>
  <c r="Q33" i="79"/>
  <c r="Q33" i="80"/>
  <c r="Q33" i="84"/>
  <c r="Q33" i="81"/>
  <c r="Q33" i="82"/>
  <c r="Q33" i="83"/>
  <c r="Q33" i="77"/>
  <c r="Q33" i="88"/>
  <c r="Q33" i="89"/>
  <c r="Q33" i="90"/>
  <c r="Q33" i="91"/>
  <c r="Q33" i="92"/>
  <c r="Q33" i="93"/>
  <c r="Q33" i="94"/>
  <c r="Q33" i="95"/>
  <c r="Q33" i="96"/>
  <c r="Q33" i="100"/>
  <c r="Q33" i="101"/>
  <c r="Q33" i="102"/>
  <c r="Q33" i="104"/>
  <c r="Q33" i="97"/>
  <c r="Q33" i="98"/>
  <c r="Q33" i="99"/>
  <c r="Q33" i="103"/>
  <c r="Q33" i="105"/>
  <c r="Q33" i="106"/>
  <c r="Q33" i="107"/>
  <c r="Q33" i="108"/>
  <c r="Q33" i="109"/>
  <c r="Q33" i="110"/>
  <c r="Q33" i="111"/>
  <c r="Q33" i="113"/>
  <c r="Q33" i="112"/>
  <c r="Q33" i="114"/>
  <c r="Q33" i="115"/>
  <c r="Q33" i="116"/>
  <c r="Q33" i="117"/>
  <c r="Q33" i="118"/>
  <c r="Q33" i="119"/>
  <c r="Q33" i="120"/>
  <c r="Q33" i="121"/>
  <c r="Q33" i="122"/>
  <c r="Q33" i="123"/>
  <c r="Q33" i="124"/>
  <c r="Q33" i="125"/>
  <c r="Q33" i="126"/>
  <c r="Q33" i="128"/>
  <c r="Q33" i="129"/>
  <c r="Q33" i="135"/>
  <c r="Q33" i="136"/>
  <c r="Q33" i="140"/>
  <c r="Q33" i="127"/>
  <c r="Q33" i="130"/>
  <c r="Q33" i="131"/>
  <c r="Q33" i="132"/>
  <c r="Q33" i="133"/>
  <c r="Q33" i="134"/>
  <c r="Q33" i="137"/>
  <c r="Q33" i="138"/>
  <c r="Q33" i="139"/>
  <c r="Q33" i="141"/>
  <c r="Q33" i="142"/>
  <c r="Q33" i="143"/>
  <c r="Q33" i="144"/>
  <c r="Q33" i="148"/>
  <c r="Q33" i="145"/>
  <c r="Q33" i="146"/>
  <c r="Q33" i="147"/>
  <c r="Q33" i="149"/>
  <c r="Q33" i="150"/>
  <c r="Q33" i="151"/>
  <c r="Q33" i="152"/>
  <c r="Q33" i="153"/>
  <c r="Q33" i="154"/>
  <c r="Q33" i="155"/>
  <c r="Q33" i="156"/>
  <c r="Q33" i="157"/>
  <c r="Q33" i="158"/>
  <c r="Q33" i="159"/>
  <c r="Q33" i="160"/>
  <c r="Q33" i="161"/>
  <c r="Q33" i="162"/>
  <c r="Q33" i="163"/>
  <c r="Q33" i="164"/>
  <c r="Q33" i="165"/>
  <c r="Q33" i="166"/>
  <c r="Q33" i="167"/>
  <c r="Q33" i="168"/>
  <c r="Q33" i="169"/>
  <c r="Q33" i="170"/>
  <c r="Q33" i="171"/>
  <c r="Q33" i="172"/>
  <c r="Q33" i="173"/>
  <c r="Q33" i="174"/>
  <c r="Q33" i="203"/>
  <c r="Q33" i="176"/>
  <c r="Q33" i="177"/>
  <c r="Q33" i="178"/>
  <c r="Q33" i="181"/>
  <c r="Q33" i="175"/>
  <c r="Q33" i="179"/>
  <c r="Q33" i="180"/>
  <c r="Q33" i="182"/>
  <c r="Q33" i="183"/>
  <c r="Q33" i="184"/>
  <c r="Q33" i="185"/>
  <c r="Q33" i="186"/>
  <c r="Q33" i="187"/>
  <c r="Q33" i="188"/>
  <c r="Q33" i="189"/>
  <c r="Q33" i="190"/>
  <c r="Q33" i="191"/>
  <c r="Q33" i="192"/>
  <c r="Q33" i="193"/>
  <c r="Q33" i="194"/>
  <c r="Q33" i="195"/>
  <c r="Q33" i="196"/>
  <c r="Q33" i="197"/>
  <c r="Q33" i="198"/>
  <c r="Q33" i="199"/>
  <c r="Q33" i="200"/>
  <c r="Q33" i="201"/>
  <c r="Q33" i="202"/>
  <c r="Q33" i="1"/>
  <c r="Q47" i="2"/>
  <c r="Q47" i="3"/>
  <c r="Q47" i="4"/>
  <c r="Q47" i="5"/>
  <c r="Q47" i="6"/>
  <c r="Q47" i="7"/>
  <c r="Q47" i="8"/>
  <c r="Q47" i="9"/>
  <c r="Q47" i="10"/>
  <c r="Q47" i="11"/>
  <c r="Q47" i="12"/>
  <c r="Q47" i="13"/>
  <c r="Q47" i="14"/>
  <c r="Q47" i="15"/>
  <c r="Q47" i="16"/>
  <c r="Q47" i="17"/>
  <c r="Q47" i="18"/>
  <c r="Q47" i="19"/>
  <c r="Q47" i="20"/>
  <c r="Q47" i="21"/>
  <c r="Q47" i="22"/>
  <c r="Q47" i="23"/>
  <c r="Q47" i="24"/>
  <c r="Q47" i="25"/>
  <c r="Q47" i="27"/>
  <c r="Q47" i="26"/>
  <c r="Q47" i="28"/>
  <c r="Q47" i="29"/>
  <c r="Q47" i="30"/>
  <c r="Q47" i="33"/>
  <c r="Q47" i="34"/>
  <c r="Q47" i="35"/>
  <c r="Q47" i="36"/>
  <c r="Q47" i="37"/>
  <c r="Q47" i="38"/>
  <c r="Q47" i="48"/>
  <c r="Q47" i="57"/>
  <c r="Q47" i="65"/>
  <c r="Q47" i="66"/>
  <c r="Q47" i="67"/>
  <c r="Q47" i="68"/>
  <c r="Q47" i="69"/>
  <c r="Q47" i="58"/>
  <c r="Q47" i="59"/>
  <c r="Q47" i="60"/>
  <c r="Q47" i="61"/>
  <c r="Q47" i="62"/>
  <c r="Q47" i="63"/>
  <c r="Q47" i="64"/>
  <c r="Q47" i="70"/>
  <c r="Q47" i="71"/>
  <c r="Q47" i="72"/>
  <c r="Q47" i="73"/>
  <c r="Q47" i="74"/>
  <c r="Q47" i="75"/>
  <c r="Q47" i="85"/>
  <c r="Q47" i="86"/>
  <c r="Q47" i="87"/>
  <c r="Q47" i="76"/>
  <c r="Q47" i="78"/>
  <c r="Q47" i="79"/>
  <c r="Q47" i="80"/>
  <c r="Q47" i="84"/>
  <c r="Q47" i="81"/>
  <c r="Q47" i="82"/>
  <c r="Q47" i="83"/>
  <c r="Q47" i="77"/>
  <c r="Q47" i="88"/>
  <c r="Q47" i="89"/>
  <c r="Q47" i="90"/>
  <c r="Q47" i="91"/>
  <c r="Q47" i="92"/>
  <c r="Q47" i="93"/>
  <c r="Q47" i="94"/>
  <c r="Q47" i="95"/>
  <c r="Q47" i="96"/>
  <c r="Q47" i="100"/>
  <c r="Q47" i="101"/>
  <c r="Q47" i="102"/>
  <c r="Q47" i="104"/>
  <c r="Q47" i="97"/>
  <c r="Q47" i="98"/>
  <c r="Q47" i="99"/>
  <c r="Q47" i="103"/>
  <c r="Q47" i="105"/>
  <c r="Q47" i="106"/>
  <c r="Q47" i="107"/>
  <c r="Q47" i="108"/>
  <c r="Q47" i="109"/>
  <c r="Q47" i="110"/>
  <c r="Q47" i="111"/>
  <c r="Q47" i="113"/>
  <c r="Q47" i="112"/>
  <c r="Q47" i="114"/>
  <c r="Q47" i="115"/>
  <c r="Q47" i="116"/>
  <c r="Q47" i="117"/>
  <c r="Q47" i="118"/>
  <c r="Q47" i="119"/>
  <c r="Q47" i="120"/>
  <c r="Q47" i="121"/>
  <c r="Q47" i="122"/>
  <c r="Q47" i="123"/>
  <c r="Q47" i="124"/>
  <c r="Q47" i="125"/>
  <c r="Q47" i="126"/>
  <c r="Q47" i="128"/>
  <c r="Q47" i="129"/>
  <c r="Q47" i="135"/>
  <c r="Q47" i="136"/>
  <c r="Q47" i="140"/>
  <c r="Q47" i="127"/>
  <c r="Q47" i="130"/>
  <c r="Q47" i="131"/>
  <c r="Q47" i="132"/>
  <c r="Q47" i="133"/>
  <c r="Q47" i="134"/>
  <c r="Q47" i="137"/>
  <c r="Q47" i="138"/>
  <c r="Q47" i="139"/>
  <c r="Q47" i="141"/>
  <c r="Q47" i="142"/>
  <c r="Q47" i="143"/>
  <c r="Q47" i="144"/>
  <c r="Q47" i="148"/>
  <c r="Q47" i="145"/>
  <c r="Q47" i="146"/>
  <c r="Q47" i="147"/>
  <c r="Q47" i="149"/>
  <c r="Q47" i="150"/>
  <c r="Q47" i="151"/>
  <c r="Q47" i="152"/>
  <c r="Q47" i="153"/>
  <c r="Q47" i="154"/>
  <c r="Q47" i="155"/>
  <c r="Q47" i="156"/>
  <c r="Q47" i="157"/>
  <c r="Q47" i="158"/>
  <c r="Q47" i="159"/>
  <c r="Q47" i="160"/>
  <c r="Q47" i="161"/>
  <c r="Q47" i="162"/>
  <c r="Q47" i="163"/>
  <c r="Q47" i="164"/>
  <c r="Q47" i="165"/>
  <c r="Q47" i="166"/>
  <c r="Q47" i="167"/>
  <c r="Q47" i="168"/>
  <c r="Q47" i="169"/>
  <c r="Q47" i="170"/>
  <c r="Q47" i="171"/>
  <c r="Q47" i="172"/>
  <c r="Q47" i="173"/>
  <c r="Q47" i="174"/>
  <c r="Q47" i="203"/>
  <c r="Q47" i="176"/>
  <c r="Q47" i="177"/>
  <c r="Q47" i="178"/>
  <c r="Q47" i="181"/>
  <c r="Q47" i="175"/>
  <c r="Q47" i="179"/>
  <c r="Q47" i="180"/>
  <c r="Q47" i="182"/>
  <c r="Q47" i="183"/>
  <c r="Q47" i="184"/>
  <c r="Q47" i="185"/>
  <c r="Q47" i="186"/>
  <c r="Q47" i="187"/>
  <c r="Q47" i="188"/>
  <c r="Q47" i="189"/>
  <c r="Q47" i="190"/>
  <c r="Q47" i="191"/>
  <c r="Q47" i="192"/>
  <c r="Q47" i="193"/>
  <c r="Q47" i="194"/>
  <c r="Q47" i="195"/>
  <c r="Q47" i="196"/>
  <c r="Q47" i="197"/>
  <c r="Q47" i="198"/>
  <c r="Q47" i="199"/>
  <c r="Q47" i="200"/>
  <c r="Q47" i="201"/>
  <c r="Q47" i="202"/>
  <c r="Q47" i="1"/>
  <c r="Q45" i="2"/>
  <c r="Q45" i="3"/>
  <c r="Q45" i="4"/>
  <c r="Q45" i="5"/>
  <c r="Q45" i="6"/>
  <c r="Q45" i="7"/>
  <c r="Q45" i="8"/>
  <c r="Q45" i="9"/>
  <c r="Q45" i="10"/>
  <c r="Q45" i="11"/>
  <c r="Q45" i="12"/>
  <c r="Q45" i="13"/>
  <c r="Q45" i="14"/>
  <c r="Q45" i="15"/>
  <c r="Q45" i="16"/>
  <c r="Q45" i="17"/>
  <c r="Q45" i="18"/>
  <c r="Q45" i="19"/>
  <c r="Q45" i="20"/>
  <c r="Q45" i="21"/>
  <c r="Q45" i="22"/>
  <c r="Q45" i="23"/>
  <c r="Q45" i="24"/>
  <c r="Q45" i="25"/>
  <c r="Q45" i="27"/>
  <c r="Q45" i="26"/>
  <c r="Q45" i="28"/>
  <c r="Q45" i="29"/>
  <c r="Q45" i="30"/>
  <c r="Q45" i="33"/>
  <c r="Q45" i="34"/>
  <c r="Q45" i="35"/>
  <c r="Q45" i="36"/>
  <c r="Q45" i="37"/>
  <c r="Q45" i="38"/>
  <c r="Q45" i="48"/>
  <c r="Q45" i="57"/>
  <c r="Q45" i="65"/>
  <c r="Q45" i="66"/>
  <c r="Q45" i="67"/>
  <c r="Q45" i="68"/>
  <c r="Q45" i="69"/>
  <c r="Q45" i="58"/>
  <c r="Q45" i="59"/>
  <c r="Q45" i="60"/>
  <c r="Q45" i="61"/>
  <c r="Q45" i="62"/>
  <c r="Q45" i="63"/>
  <c r="Q45" i="64"/>
  <c r="Q45" i="70"/>
  <c r="Q45" i="71"/>
  <c r="Q45" i="72"/>
  <c r="Q45" i="73"/>
  <c r="Q45" i="74"/>
  <c r="Q45" i="75"/>
  <c r="Q45" i="85"/>
  <c r="Q45" i="86"/>
  <c r="Q45" i="87"/>
  <c r="Q45" i="76"/>
  <c r="Q45" i="78"/>
  <c r="Q45" i="79"/>
  <c r="Q45" i="80"/>
  <c r="Q45" i="84"/>
  <c r="Q45" i="81"/>
  <c r="Q45" i="82"/>
  <c r="Q45" i="83"/>
  <c r="Q45" i="77"/>
  <c r="Q45" i="88"/>
  <c r="Q45" i="89"/>
  <c r="Q45" i="90"/>
  <c r="Q45" i="91"/>
  <c r="Q45" i="92"/>
  <c r="Q45" i="93"/>
  <c r="Q45" i="94"/>
  <c r="Q45" i="95"/>
  <c r="Q45" i="96"/>
  <c r="Q45" i="100"/>
  <c r="Q45" i="101"/>
  <c r="Q45" i="102"/>
  <c r="Q45" i="104"/>
  <c r="Q45" i="97"/>
  <c r="Q45" i="98"/>
  <c r="Q45" i="99"/>
  <c r="Q45" i="103"/>
  <c r="Q45" i="105"/>
  <c r="Q45" i="106"/>
  <c r="Q45" i="107"/>
  <c r="Q45" i="108"/>
  <c r="Q45" i="109"/>
  <c r="Q45" i="110"/>
  <c r="Q45" i="111"/>
  <c r="Q45" i="113"/>
  <c r="Q45" i="112"/>
  <c r="Q45" i="114"/>
  <c r="Q45" i="115"/>
  <c r="Q45" i="116"/>
  <c r="Q45" i="117"/>
  <c r="Q45" i="118"/>
  <c r="Q45" i="119"/>
  <c r="Q45" i="120"/>
  <c r="Q45" i="121"/>
  <c r="Q45" i="122"/>
  <c r="Q45" i="123"/>
  <c r="Q45" i="124"/>
  <c r="Q45" i="125"/>
  <c r="Q45" i="126"/>
  <c r="Q45" i="128"/>
  <c r="Q45" i="129"/>
  <c r="Q45" i="135"/>
  <c r="Q45" i="136"/>
  <c r="Q45" i="140"/>
  <c r="Q45" i="127"/>
  <c r="Q45" i="130"/>
  <c r="Q45" i="131"/>
  <c r="Q45" i="132"/>
  <c r="Q45" i="133"/>
  <c r="Q45" i="134"/>
  <c r="Q45" i="137"/>
  <c r="Q45" i="138"/>
  <c r="Q45" i="139"/>
  <c r="Q45" i="141"/>
  <c r="Q45" i="142"/>
  <c r="Q45" i="143"/>
  <c r="Q45" i="144"/>
  <c r="Q45" i="148"/>
  <c r="Q45" i="145"/>
  <c r="Q45" i="146"/>
  <c r="Q45" i="147"/>
  <c r="Q45" i="149"/>
  <c r="Q45" i="150"/>
  <c r="Q45" i="151"/>
  <c r="Q45" i="152"/>
  <c r="Q45" i="153"/>
  <c r="Q45" i="154"/>
  <c r="Q45" i="155"/>
  <c r="Q45" i="156"/>
  <c r="Q45" i="157"/>
  <c r="Q45" i="158"/>
  <c r="Q45" i="159"/>
  <c r="Q45" i="160"/>
  <c r="Q45" i="161"/>
  <c r="Q45" i="162"/>
  <c r="Q45" i="163"/>
  <c r="Q45" i="164"/>
  <c r="Q45" i="165"/>
  <c r="Q45" i="166"/>
  <c r="Q45" i="167"/>
  <c r="Q45" i="168"/>
  <c r="Q45" i="169"/>
  <c r="Q45" i="170"/>
  <c r="Q45" i="171"/>
  <c r="Q45" i="172"/>
  <c r="Q45" i="173"/>
  <c r="Q45" i="174"/>
  <c r="Q45" i="203"/>
  <c r="Q45" i="176"/>
  <c r="Q45" i="177"/>
  <c r="Q45" i="178"/>
  <c r="Q45" i="181"/>
  <c r="Q45" i="175"/>
  <c r="Q45" i="179"/>
  <c r="Q45" i="180"/>
  <c r="Q45" i="182"/>
  <c r="Q45" i="183"/>
  <c r="Q45" i="184"/>
  <c r="Q45" i="185"/>
  <c r="Q45" i="186"/>
  <c r="Q45" i="187"/>
  <c r="Q45" i="188"/>
  <c r="Q45" i="189"/>
  <c r="Q45" i="190"/>
  <c r="Q45" i="191"/>
  <c r="Q45" i="192"/>
  <c r="Q45" i="193"/>
  <c r="Q45" i="194"/>
  <c r="Q45" i="195"/>
  <c r="Q45" i="196"/>
  <c r="Q45" i="197"/>
  <c r="Q45" i="198"/>
  <c r="Q45" i="199"/>
  <c r="Q45" i="200"/>
  <c r="Q45" i="201"/>
  <c r="Q45" i="202"/>
  <c r="Q45" i="1"/>
  <c r="Q30" i="2"/>
  <c r="Q30" i="3"/>
  <c r="Q30" i="4"/>
  <c r="Q30" i="5"/>
  <c r="Q30" i="6"/>
  <c r="Q30" i="7"/>
  <c r="Q30" i="8"/>
  <c r="Q30" i="9"/>
  <c r="Q30" i="10"/>
  <c r="Q30" i="11"/>
  <c r="Q30" i="12"/>
  <c r="Q30" i="13"/>
  <c r="Q30" i="14"/>
  <c r="Q30" i="15"/>
  <c r="Q30" i="16"/>
  <c r="Q30" i="17"/>
  <c r="Q30" i="18"/>
  <c r="Q30" i="19"/>
  <c r="Q30" i="20"/>
  <c r="Q30" i="21"/>
  <c r="Q30" i="22"/>
  <c r="Q30" i="23"/>
  <c r="Q30" i="24"/>
  <c r="Q30" i="25"/>
  <c r="Q30" i="27"/>
  <c r="Q30" i="26"/>
  <c r="Q30" i="28"/>
  <c r="Q30" i="29"/>
  <c r="Q30" i="30"/>
  <c r="Q30" i="33"/>
  <c r="Q30" i="34"/>
  <c r="Q30" i="35"/>
  <c r="Q30" i="36"/>
  <c r="Q30" i="37"/>
  <c r="Q30" i="38"/>
  <c r="Q30" i="48"/>
  <c r="Q30" i="57"/>
  <c r="Q30" i="65"/>
  <c r="Q30" i="66"/>
  <c r="Q30" i="67"/>
  <c r="Q30" i="68"/>
  <c r="Q30" i="69"/>
  <c r="Q30" i="58"/>
  <c r="Q30" i="59"/>
  <c r="Q30" i="60"/>
  <c r="Q30" i="61"/>
  <c r="Q30" i="62"/>
  <c r="Q30" i="63"/>
  <c r="Q30" i="64"/>
  <c r="Q30" i="70"/>
  <c r="Q30" i="71"/>
  <c r="Q30" i="72"/>
  <c r="Q30" i="73"/>
  <c r="Q30" i="74"/>
  <c r="Q30" i="75"/>
  <c r="Q30" i="85"/>
  <c r="Q30" i="86"/>
  <c r="Q30" i="87"/>
  <c r="Q30" i="76"/>
  <c r="Q30" i="78"/>
  <c r="Q30" i="79"/>
  <c r="Q30" i="80"/>
  <c r="Q30" i="84"/>
  <c r="Q30" i="81"/>
  <c r="Q30" i="82"/>
  <c r="Q30" i="83"/>
  <c r="Q30" i="77"/>
  <c r="Q30" i="88"/>
  <c r="Q30" i="89"/>
  <c r="Q30" i="90"/>
  <c r="Q30" i="91"/>
  <c r="Q30" i="92"/>
  <c r="Q30" i="93"/>
  <c r="Q30" i="94"/>
  <c r="Q30" i="95"/>
  <c r="Q30" i="96"/>
  <c r="Q30" i="100"/>
  <c r="Q30" i="101"/>
  <c r="Q30" i="102"/>
  <c r="Q30" i="104"/>
  <c r="Q30" i="97"/>
  <c r="Q30" i="98"/>
  <c r="Q30" i="99"/>
  <c r="Q30" i="103"/>
  <c r="Q30" i="105"/>
  <c r="Q30" i="106"/>
  <c r="Q30" i="107"/>
  <c r="Q30" i="108"/>
  <c r="Q30" i="109"/>
  <c r="Q30" i="110"/>
  <c r="Q30" i="111"/>
  <c r="Q30" i="113"/>
  <c r="Q30" i="112"/>
  <c r="Q30" i="114"/>
  <c r="Q30" i="115"/>
  <c r="Q30" i="116"/>
  <c r="Q30" i="117"/>
  <c r="Q30" i="118"/>
  <c r="Q30" i="119"/>
  <c r="Q30" i="120"/>
  <c r="Q30" i="121"/>
  <c r="Q30" i="122"/>
  <c r="Q30" i="123"/>
  <c r="Q30" i="124"/>
  <c r="Q30" i="125"/>
  <c r="Q30" i="126"/>
  <c r="Q30" i="128"/>
  <c r="Q30" i="129"/>
  <c r="Q30" i="135"/>
  <c r="Q30" i="136"/>
  <c r="Q30" i="140"/>
  <c r="Q30" i="127"/>
  <c r="Q30" i="130"/>
  <c r="Q30" i="131"/>
  <c r="Q30" i="132"/>
  <c r="Q30" i="133"/>
  <c r="Q30" i="134"/>
  <c r="Q30" i="137"/>
  <c r="Q30" i="138"/>
  <c r="Q30" i="139"/>
  <c r="Q30" i="141"/>
  <c r="Q30" i="142"/>
  <c r="Q30" i="143"/>
  <c r="Q30" i="144"/>
  <c r="Q30" i="148"/>
  <c r="Q30" i="145"/>
  <c r="Q30" i="146"/>
  <c r="Q30" i="147"/>
  <c r="Q30" i="149"/>
  <c r="Q30" i="150"/>
  <c r="Q30" i="151"/>
  <c r="Q30" i="152"/>
  <c r="Q30" i="153"/>
  <c r="Q30" i="154"/>
  <c r="Q30" i="155"/>
  <c r="Q30" i="156"/>
  <c r="Q30" i="157"/>
  <c r="Q30" i="158"/>
  <c r="Q30" i="159"/>
  <c r="Q30" i="160"/>
  <c r="Q30" i="161"/>
  <c r="Q30" i="162"/>
  <c r="Q30" i="163"/>
  <c r="Q30" i="164"/>
  <c r="Q30" i="165"/>
  <c r="Q30" i="166"/>
  <c r="Q30" i="167"/>
  <c r="Q30" i="168"/>
  <c r="Q30" i="169"/>
  <c r="Q30" i="170"/>
  <c r="Q30" i="171"/>
  <c r="Q30" i="172"/>
  <c r="Q30" i="173"/>
  <c r="Q30" i="174"/>
  <c r="Q30" i="203"/>
  <c r="Q30" i="176"/>
  <c r="Q30" i="177"/>
  <c r="Q30" i="178"/>
  <c r="Q30" i="181"/>
  <c r="Q30" i="175"/>
  <c r="Q30" i="179"/>
  <c r="Q30" i="180"/>
  <c r="Q30" i="182"/>
  <c r="Q30" i="183"/>
  <c r="Q30" i="184"/>
  <c r="Q30" i="185"/>
  <c r="Q30" i="186"/>
  <c r="Q30" i="187"/>
  <c r="Q30" i="188"/>
  <c r="Q30" i="189"/>
  <c r="Q30" i="190"/>
  <c r="Q30" i="191"/>
  <c r="Q30" i="192"/>
  <c r="Q30" i="193"/>
  <c r="Q30" i="194"/>
  <c r="Q30" i="195"/>
  <c r="Q30" i="196"/>
  <c r="Q30" i="197"/>
  <c r="Q30" i="198"/>
  <c r="Q30" i="199"/>
  <c r="Q30" i="200"/>
  <c r="Q30" i="201"/>
  <c r="Q30" i="202"/>
  <c r="Q30" i="1"/>
  <c r="U69" i="2" l="1"/>
  <c r="U69" i="3"/>
  <c r="U69" i="4"/>
  <c r="U69" i="5"/>
  <c r="U69" i="6"/>
  <c r="U69" i="7"/>
  <c r="U69" i="8"/>
  <c r="U69" i="9"/>
  <c r="U69" i="10"/>
  <c r="U69" i="11"/>
  <c r="U69" i="12"/>
  <c r="U69" i="13"/>
  <c r="U69" i="14"/>
  <c r="U69" i="15"/>
  <c r="U69" i="16"/>
  <c r="U69" i="17"/>
  <c r="U69" i="18"/>
  <c r="U69" i="19"/>
  <c r="U69" i="20"/>
  <c r="U69" i="21"/>
  <c r="U69" i="22"/>
  <c r="U69" i="23"/>
  <c r="U69" i="24"/>
  <c r="U69" i="25"/>
  <c r="U69" i="27"/>
  <c r="U69" i="26"/>
  <c r="U69" i="28"/>
  <c r="U69" i="29"/>
  <c r="U69" i="30"/>
  <c r="U69" i="33"/>
  <c r="U69" i="34"/>
  <c r="U69" i="35"/>
  <c r="U69" i="36"/>
  <c r="U69" i="37"/>
  <c r="U69" i="38"/>
  <c r="U69" i="48"/>
  <c r="U69" i="57"/>
  <c r="U69" i="65"/>
  <c r="U69" i="66"/>
  <c r="U69" i="67"/>
  <c r="U69" i="68"/>
  <c r="U69" i="69"/>
  <c r="U69" i="58"/>
  <c r="U69" i="59"/>
  <c r="U69" i="60"/>
  <c r="U69" i="61"/>
  <c r="U69" i="62"/>
  <c r="U69" i="63"/>
  <c r="U69" i="64"/>
  <c r="U69" i="70"/>
  <c r="U69" i="71"/>
  <c r="U69" i="72"/>
  <c r="U69" i="73"/>
  <c r="U69" i="74"/>
  <c r="U69" i="75"/>
  <c r="U69" i="85"/>
  <c r="U69" i="86"/>
  <c r="U69" i="87"/>
  <c r="U69" i="76"/>
  <c r="U69" i="78"/>
  <c r="U69" i="79"/>
  <c r="U69" i="80"/>
  <c r="U69" i="84"/>
  <c r="U69" i="81"/>
  <c r="U69" i="82"/>
  <c r="U69" i="83"/>
  <c r="U69" i="77"/>
  <c r="U69" i="88"/>
  <c r="U69" i="89"/>
  <c r="U69" i="90"/>
  <c r="U69" i="91"/>
  <c r="U69" i="92"/>
  <c r="U69" i="93"/>
  <c r="U69" i="94"/>
  <c r="U69" i="95"/>
  <c r="U69" i="96"/>
  <c r="U69" i="100"/>
  <c r="U69" i="101"/>
  <c r="U69" i="102"/>
  <c r="U69" i="104"/>
  <c r="U69" i="97"/>
  <c r="U69" i="98"/>
  <c r="U69" i="99"/>
  <c r="U69" i="103"/>
  <c r="U69" i="105"/>
  <c r="U69" i="106"/>
  <c r="U69" i="107"/>
  <c r="U69" i="108"/>
  <c r="U69" i="109"/>
  <c r="U69" i="110"/>
  <c r="U69" i="111"/>
  <c r="U69" i="113"/>
  <c r="U69" i="112"/>
  <c r="U69" i="114"/>
  <c r="U69" i="115"/>
  <c r="U69" i="116"/>
  <c r="U69" i="117"/>
  <c r="U69" i="118"/>
  <c r="U69" i="119"/>
  <c r="U69" i="120"/>
  <c r="U69" i="121"/>
  <c r="U69" i="122"/>
  <c r="U69" i="123"/>
  <c r="U69" i="124"/>
  <c r="U69" i="125"/>
  <c r="U69" i="126"/>
  <c r="U69" i="128"/>
  <c r="U69" i="129"/>
  <c r="U69" i="135"/>
  <c r="U69" i="136"/>
  <c r="U69" i="140"/>
  <c r="U69" i="127"/>
  <c r="U69" i="130"/>
  <c r="U69" i="131"/>
  <c r="U69" i="132"/>
  <c r="U69" i="133"/>
  <c r="U69" i="134"/>
  <c r="U69" i="137"/>
  <c r="U69" i="138"/>
  <c r="U69" i="139"/>
  <c r="U69" i="141"/>
  <c r="U69" i="142"/>
  <c r="U69" i="143"/>
  <c r="U69" i="144"/>
  <c r="U69" i="148"/>
  <c r="U69" i="145"/>
  <c r="U69" i="146"/>
  <c r="U69" i="147"/>
  <c r="U69" i="149"/>
  <c r="U69" i="150"/>
  <c r="U69" i="151"/>
  <c r="U69" i="152"/>
  <c r="U69" i="153"/>
  <c r="U69" i="154"/>
  <c r="U69" i="155"/>
  <c r="U69" i="157"/>
  <c r="U69" i="158"/>
  <c r="U69" i="159"/>
  <c r="U69" i="160"/>
  <c r="U69" i="161"/>
  <c r="U69" i="162"/>
  <c r="U69" i="163"/>
  <c r="U69" i="164"/>
  <c r="U69" i="165"/>
  <c r="U69" i="166"/>
  <c r="U69" i="167"/>
  <c r="U69" i="168"/>
  <c r="U69" i="170"/>
  <c r="U69" i="172"/>
  <c r="U69" i="173"/>
  <c r="U69" i="203"/>
  <c r="U69" i="176"/>
  <c r="U69" i="177"/>
  <c r="U69" i="178"/>
  <c r="U69" i="181"/>
  <c r="U69" i="175"/>
  <c r="U69" i="179"/>
  <c r="U69" i="180"/>
  <c r="U69" i="182"/>
  <c r="U69" i="183"/>
  <c r="U69" i="184"/>
  <c r="U69" i="185"/>
  <c r="U69" i="186"/>
  <c r="U69" i="187"/>
  <c r="U69" i="188"/>
  <c r="U69" i="189"/>
  <c r="U69" i="190"/>
  <c r="U69" i="191"/>
  <c r="U69" i="192"/>
  <c r="U69" i="193"/>
  <c r="U69" i="194"/>
  <c r="U69" i="195"/>
  <c r="U69" i="196"/>
  <c r="U69" i="197"/>
  <c r="U69" i="198"/>
  <c r="U69" i="199"/>
  <c r="U69" i="200"/>
  <c r="U69" i="201"/>
  <c r="U69" i="202"/>
  <c r="U69" i="1"/>
  <c r="F145" i="31" l="1"/>
  <c r="G145" i="31"/>
  <c r="AJ86" i="2" l="1"/>
  <c r="AG86" i="2"/>
  <c r="AJ85" i="2"/>
  <c r="AG85" i="2"/>
  <c r="AJ84" i="2"/>
  <c r="AG84" i="2"/>
  <c r="AJ83" i="2"/>
  <c r="AG83" i="2"/>
  <c r="AJ82" i="2"/>
  <c r="AG82" i="2"/>
  <c r="AH82" i="2" s="1"/>
  <c r="AI82" i="2" s="1"/>
  <c r="AJ81" i="2"/>
  <c r="AG81" i="2"/>
  <c r="AH81" i="2" s="1"/>
  <c r="AI81" i="2" s="1"/>
  <c r="AJ80" i="2"/>
  <c r="AG80" i="2"/>
  <c r="AH80" i="2" s="1"/>
  <c r="AI80" i="2" s="1"/>
  <c r="AJ79" i="2"/>
  <c r="AG79" i="2"/>
  <c r="AH79" i="2" s="1"/>
  <c r="AI79" i="2" s="1"/>
  <c r="AJ78" i="2"/>
  <c r="AG78" i="2"/>
  <c r="AH78" i="2" s="1"/>
  <c r="AI78" i="2" s="1"/>
  <c r="AJ77" i="2"/>
  <c r="AG77" i="2"/>
  <c r="AH77" i="2" s="1"/>
  <c r="AI77" i="2" s="1"/>
  <c r="AJ76" i="2"/>
  <c r="AG76" i="2"/>
  <c r="AH76" i="2" s="1"/>
  <c r="AI76" i="2" s="1"/>
  <c r="AJ75" i="2"/>
  <c r="AG75" i="2"/>
  <c r="AH75" i="2" s="1"/>
  <c r="AI75" i="2" s="1"/>
  <c r="AJ86" i="3"/>
  <c r="AG86" i="3"/>
  <c r="AJ85" i="3"/>
  <c r="AG85" i="3"/>
  <c r="AJ84" i="3"/>
  <c r="AG84" i="3"/>
  <c r="AJ83" i="3"/>
  <c r="AG83" i="3"/>
  <c r="AJ82" i="3"/>
  <c r="AG82" i="3"/>
  <c r="AH82" i="3" s="1"/>
  <c r="AI82" i="3" s="1"/>
  <c r="AJ81" i="3"/>
  <c r="AG81" i="3"/>
  <c r="AH81" i="3" s="1"/>
  <c r="AI81" i="3" s="1"/>
  <c r="AJ80" i="3"/>
  <c r="AG80" i="3"/>
  <c r="AH80" i="3" s="1"/>
  <c r="AI80" i="3" s="1"/>
  <c r="AJ79" i="3"/>
  <c r="AG79" i="3"/>
  <c r="AH79" i="3" s="1"/>
  <c r="AI79" i="3" s="1"/>
  <c r="AJ78" i="3"/>
  <c r="AG78" i="3"/>
  <c r="AH78" i="3" s="1"/>
  <c r="AI78" i="3" s="1"/>
  <c r="AJ77" i="3"/>
  <c r="AG77" i="3"/>
  <c r="AH77" i="3" s="1"/>
  <c r="AI77" i="3" s="1"/>
  <c r="AJ76" i="3"/>
  <c r="AG76" i="3"/>
  <c r="AH76" i="3" s="1"/>
  <c r="AI76" i="3" s="1"/>
  <c r="AJ75" i="3"/>
  <c r="AG75" i="3"/>
  <c r="AH75" i="3" s="1"/>
  <c r="AI75" i="3" s="1"/>
  <c r="AJ86" i="4"/>
  <c r="AG86" i="4"/>
  <c r="AJ85" i="4"/>
  <c r="AG85" i="4"/>
  <c r="AJ84" i="4"/>
  <c r="AG84" i="4"/>
  <c r="AJ83" i="4"/>
  <c r="AG83" i="4"/>
  <c r="AJ82" i="4"/>
  <c r="AG82" i="4"/>
  <c r="AJ81" i="4"/>
  <c r="AG81" i="4"/>
  <c r="AH81" i="4" s="1"/>
  <c r="AI81" i="4" s="1"/>
  <c r="AJ80" i="4"/>
  <c r="AG80" i="4"/>
  <c r="AH80" i="4" s="1"/>
  <c r="AI80" i="4" s="1"/>
  <c r="AJ79" i="4"/>
  <c r="AG79" i="4"/>
  <c r="AH79" i="4" s="1"/>
  <c r="AI79" i="4" s="1"/>
  <c r="AJ78" i="4"/>
  <c r="AG78" i="4"/>
  <c r="AJ77" i="4"/>
  <c r="AG77" i="4"/>
  <c r="AH77" i="4" s="1"/>
  <c r="AI77" i="4" s="1"/>
  <c r="AJ76" i="4"/>
  <c r="AG76" i="4"/>
  <c r="AH76" i="4" s="1"/>
  <c r="AI76" i="4" s="1"/>
  <c r="AJ75" i="4"/>
  <c r="AG75" i="4"/>
  <c r="AH75" i="4" s="1"/>
  <c r="AI75" i="4" s="1"/>
  <c r="AJ86" i="5"/>
  <c r="AG86" i="5"/>
  <c r="AJ85" i="5"/>
  <c r="AG85" i="5"/>
  <c r="AJ84" i="5"/>
  <c r="AG84" i="5"/>
  <c r="AJ83" i="5"/>
  <c r="AG83" i="5"/>
  <c r="AJ82" i="5"/>
  <c r="AG82" i="5"/>
  <c r="AJ81" i="5"/>
  <c r="AG81" i="5"/>
  <c r="AJ80" i="5"/>
  <c r="AG80" i="5"/>
  <c r="AJ79" i="5"/>
  <c r="AG79" i="5"/>
  <c r="AJ78" i="5"/>
  <c r="AG78" i="5"/>
  <c r="AJ77" i="5"/>
  <c r="AG77" i="5"/>
  <c r="AH77" i="5" s="1"/>
  <c r="AI77" i="5" s="1"/>
  <c r="AJ76" i="5"/>
  <c r="AG76" i="5"/>
  <c r="AH76" i="5" s="1"/>
  <c r="AI76" i="5" s="1"/>
  <c r="AJ75" i="5"/>
  <c r="AG75" i="5"/>
  <c r="AJ86" i="6"/>
  <c r="AG86" i="6"/>
  <c r="AJ85" i="6"/>
  <c r="AG85" i="6"/>
  <c r="AJ84" i="6"/>
  <c r="AG84" i="6"/>
  <c r="AJ83" i="6"/>
  <c r="AG83" i="6"/>
  <c r="AJ82" i="6"/>
  <c r="AG82" i="6"/>
  <c r="AJ81" i="6"/>
  <c r="AG81" i="6"/>
  <c r="AJ80" i="6"/>
  <c r="AG80" i="6"/>
  <c r="AJ79" i="6"/>
  <c r="AG79" i="6"/>
  <c r="AH79" i="6" s="1"/>
  <c r="AI79" i="6" s="1"/>
  <c r="AJ78" i="6"/>
  <c r="AG78" i="6"/>
  <c r="AH78" i="6" s="1"/>
  <c r="AI78" i="6" s="1"/>
  <c r="AJ77" i="6"/>
  <c r="AG77" i="6"/>
  <c r="AH77" i="6" s="1"/>
  <c r="AI77" i="6" s="1"/>
  <c r="AJ76" i="6"/>
  <c r="AG76" i="6"/>
  <c r="AH76" i="6" s="1"/>
  <c r="AI76" i="6" s="1"/>
  <c r="AJ75" i="6"/>
  <c r="AG75" i="6"/>
  <c r="AH75" i="6" s="1"/>
  <c r="AI75" i="6" s="1"/>
  <c r="AJ86" i="7"/>
  <c r="AG86" i="7"/>
  <c r="AJ85" i="7"/>
  <c r="AG85" i="7"/>
  <c r="AJ84" i="7"/>
  <c r="AG84" i="7"/>
  <c r="AJ83" i="7"/>
  <c r="AG83" i="7"/>
  <c r="AJ82" i="7"/>
  <c r="AG82" i="7"/>
  <c r="AJ81" i="7"/>
  <c r="AG81" i="7"/>
  <c r="AJ80" i="7"/>
  <c r="AG80" i="7"/>
  <c r="AJ79" i="7"/>
  <c r="AG79" i="7"/>
  <c r="AJ78" i="7"/>
  <c r="AG78" i="7"/>
  <c r="AJ77" i="7"/>
  <c r="AG77" i="7"/>
  <c r="AJ76" i="7"/>
  <c r="AG76" i="7"/>
  <c r="AH76" i="7" s="1"/>
  <c r="AI76" i="7" s="1"/>
  <c r="AJ75" i="7"/>
  <c r="AG75" i="7"/>
  <c r="AJ86" i="8"/>
  <c r="AG86" i="8"/>
  <c r="AJ85" i="8"/>
  <c r="AG85" i="8"/>
  <c r="AJ84" i="8"/>
  <c r="AG84" i="8"/>
  <c r="AJ83" i="8"/>
  <c r="AG83" i="8"/>
  <c r="AJ82" i="8"/>
  <c r="AG82" i="8"/>
  <c r="AJ81" i="8"/>
  <c r="AG81" i="8"/>
  <c r="AJ80" i="8"/>
  <c r="AG80" i="8"/>
  <c r="AJ79" i="8"/>
  <c r="AG79" i="8"/>
  <c r="AJ78" i="8"/>
  <c r="AG78" i="8"/>
  <c r="AJ77" i="8"/>
  <c r="AG77" i="8"/>
  <c r="AJ76" i="8"/>
  <c r="AG76" i="8"/>
  <c r="AH76" i="8" s="1"/>
  <c r="AI76" i="8" s="1"/>
  <c r="AJ75" i="8"/>
  <c r="AG75" i="8"/>
  <c r="AH75" i="8" s="1"/>
  <c r="AI75" i="8" s="1"/>
  <c r="AJ86" i="9"/>
  <c r="AG86" i="9"/>
  <c r="AJ85" i="9"/>
  <c r="AG85" i="9"/>
  <c r="AJ84" i="9"/>
  <c r="AG84" i="9"/>
  <c r="AJ83" i="9"/>
  <c r="AG83" i="9"/>
  <c r="AJ82" i="9"/>
  <c r="AG82" i="9"/>
  <c r="AJ81" i="9"/>
  <c r="AG81" i="9"/>
  <c r="AJ80" i="9"/>
  <c r="AG80" i="9"/>
  <c r="AJ79" i="9"/>
  <c r="AG79" i="9"/>
  <c r="AJ78" i="9"/>
  <c r="AG78" i="9"/>
  <c r="AH78" i="9" s="1"/>
  <c r="AI78" i="9" s="1"/>
  <c r="AJ77" i="9"/>
  <c r="AG77" i="9"/>
  <c r="AH77" i="9" s="1"/>
  <c r="AI77" i="9" s="1"/>
  <c r="AJ76" i="9"/>
  <c r="AG76" i="9"/>
  <c r="AH76" i="9" s="1"/>
  <c r="AI76" i="9" s="1"/>
  <c r="AJ75" i="9"/>
  <c r="AG75" i="9"/>
  <c r="AJ86" i="10"/>
  <c r="AG86" i="10"/>
  <c r="AJ85" i="10"/>
  <c r="AG85" i="10"/>
  <c r="AJ84" i="10"/>
  <c r="AG84" i="10"/>
  <c r="AJ83" i="10"/>
  <c r="AG83" i="10"/>
  <c r="AJ82" i="10"/>
  <c r="AG82" i="10"/>
  <c r="AJ81" i="10"/>
  <c r="AG81" i="10"/>
  <c r="AJ80" i="10"/>
  <c r="AG80" i="10"/>
  <c r="AJ79" i="10"/>
  <c r="AG79" i="10"/>
  <c r="AJ78" i="10"/>
  <c r="AG78" i="10"/>
  <c r="AJ77" i="10"/>
  <c r="AG77" i="10"/>
  <c r="AH77" i="10" s="1"/>
  <c r="AI77" i="10" s="1"/>
  <c r="AJ76" i="10"/>
  <c r="AG76" i="10"/>
  <c r="AH76" i="10" s="1"/>
  <c r="AI76" i="10" s="1"/>
  <c r="AJ75" i="10"/>
  <c r="AG75" i="10"/>
  <c r="AH75" i="10" s="1"/>
  <c r="AI75" i="10" s="1"/>
  <c r="AJ86" i="11"/>
  <c r="AG86" i="11"/>
  <c r="AJ85" i="11"/>
  <c r="AG85" i="11"/>
  <c r="AJ84" i="11"/>
  <c r="AG84" i="11"/>
  <c r="AJ83" i="11"/>
  <c r="AG83" i="11"/>
  <c r="AJ82" i="11"/>
  <c r="AG82" i="11"/>
  <c r="AJ81" i="11"/>
  <c r="AG81" i="11"/>
  <c r="AJ80" i="11"/>
  <c r="AG80" i="11"/>
  <c r="AJ79" i="11"/>
  <c r="AG79" i="11"/>
  <c r="AJ78" i="11"/>
  <c r="AG78" i="11"/>
  <c r="AJ77" i="11"/>
  <c r="AG77" i="11"/>
  <c r="AJ76" i="11"/>
  <c r="AG76" i="11"/>
  <c r="AJ75" i="11"/>
  <c r="AG75" i="11"/>
  <c r="AH75" i="11" s="1"/>
  <c r="AI75" i="11" s="1"/>
  <c r="AJ86" i="12"/>
  <c r="AG86" i="12"/>
  <c r="AJ85" i="12"/>
  <c r="AG85" i="12"/>
  <c r="AJ84" i="12"/>
  <c r="AG84" i="12"/>
  <c r="AJ83" i="12"/>
  <c r="AG83" i="12"/>
  <c r="AJ82" i="12"/>
  <c r="AG82" i="12"/>
  <c r="AJ81" i="12"/>
  <c r="AG81" i="12"/>
  <c r="AJ80" i="12"/>
  <c r="AG80" i="12"/>
  <c r="AJ79" i="12"/>
  <c r="AG79" i="12"/>
  <c r="AJ78" i="12"/>
  <c r="AG78" i="12"/>
  <c r="AJ77" i="12"/>
  <c r="AG77" i="12"/>
  <c r="AH77" i="12" s="1"/>
  <c r="AI77" i="12" s="1"/>
  <c r="AJ76" i="12"/>
  <c r="AG76" i="12"/>
  <c r="AH76" i="12" s="1"/>
  <c r="AI76" i="12" s="1"/>
  <c r="AJ75" i="12"/>
  <c r="AG75" i="12"/>
  <c r="AH75" i="12" s="1"/>
  <c r="AI75" i="12" s="1"/>
  <c r="AJ86" i="13"/>
  <c r="AG86" i="13"/>
  <c r="AJ85" i="13"/>
  <c r="AG85" i="13"/>
  <c r="AJ84" i="13"/>
  <c r="AG84" i="13"/>
  <c r="AJ83" i="13"/>
  <c r="AG83" i="13"/>
  <c r="AJ82" i="13"/>
  <c r="AG82" i="13"/>
  <c r="AJ81" i="13"/>
  <c r="AG81" i="13"/>
  <c r="AJ80" i="13"/>
  <c r="AG80" i="13"/>
  <c r="AJ79" i="13"/>
  <c r="AG79" i="13"/>
  <c r="AJ78" i="13"/>
  <c r="AG78" i="13"/>
  <c r="AJ77" i="13"/>
  <c r="AG77" i="13"/>
  <c r="AJ76" i="13"/>
  <c r="AG76" i="13"/>
  <c r="AH76" i="13" s="1"/>
  <c r="AI76" i="13" s="1"/>
  <c r="AJ75" i="13"/>
  <c r="AG75" i="13"/>
  <c r="AJ86" i="14"/>
  <c r="AG86" i="14"/>
  <c r="AJ85" i="14"/>
  <c r="AG85" i="14"/>
  <c r="AJ84" i="14"/>
  <c r="AG84" i="14"/>
  <c r="AJ83" i="14"/>
  <c r="AG83" i="14"/>
  <c r="AJ82" i="14"/>
  <c r="AG82" i="14"/>
  <c r="AJ81" i="14"/>
  <c r="AG81" i="14"/>
  <c r="AJ80" i="14"/>
  <c r="AG80" i="14"/>
  <c r="AJ79" i="14"/>
  <c r="AG79" i="14"/>
  <c r="AJ78" i="14"/>
  <c r="AG78" i="14"/>
  <c r="AJ77" i="14"/>
  <c r="AG77" i="14"/>
  <c r="AJ76" i="14"/>
  <c r="AG76" i="14"/>
  <c r="AH76" i="14" s="1"/>
  <c r="AI76" i="14" s="1"/>
  <c r="AJ75" i="14"/>
  <c r="AG75" i="14"/>
  <c r="AH75" i="14" s="1"/>
  <c r="AI75" i="14" s="1"/>
  <c r="AJ86" i="15"/>
  <c r="AG86" i="15"/>
  <c r="AJ85" i="15"/>
  <c r="AG85" i="15"/>
  <c r="AJ84" i="15"/>
  <c r="AG84" i="15"/>
  <c r="AJ83" i="15"/>
  <c r="AG83" i="15"/>
  <c r="AJ82" i="15"/>
  <c r="AG82" i="15"/>
  <c r="AJ81" i="15"/>
  <c r="AG81" i="15"/>
  <c r="AJ80" i="15"/>
  <c r="AG80" i="15"/>
  <c r="AJ79" i="15"/>
  <c r="AG79" i="15"/>
  <c r="AH79" i="15" s="1"/>
  <c r="AI79" i="15" s="1"/>
  <c r="AJ78" i="15"/>
  <c r="AG78" i="15"/>
  <c r="AH78" i="15" s="1"/>
  <c r="AI78" i="15" s="1"/>
  <c r="AJ77" i="15"/>
  <c r="AG77" i="15"/>
  <c r="AJ76" i="15"/>
  <c r="AG76" i="15"/>
  <c r="AH76" i="15" s="1"/>
  <c r="AI76" i="15" s="1"/>
  <c r="AJ75" i="15"/>
  <c r="AG75" i="15"/>
  <c r="AH75" i="15" s="1"/>
  <c r="AI75" i="15" s="1"/>
  <c r="AJ86" i="16"/>
  <c r="AG86" i="16"/>
  <c r="AJ85" i="16"/>
  <c r="AG85" i="16"/>
  <c r="AJ84" i="16"/>
  <c r="AG84" i="16"/>
  <c r="AJ83" i="16"/>
  <c r="AG83" i="16"/>
  <c r="AJ82" i="16"/>
  <c r="AG82" i="16"/>
  <c r="AJ81" i="16"/>
  <c r="AG81" i="16"/>
  <c r="AJ80" i="16"/>
  <c r="AG80" i="16"/>
  <c r="AJ79" i="16"/>
  <c r="AG79" i="16"/>
  <c r="AJ78" i="16"/>
  <c r="AG78" i="16"/>
  <c r="AJ77" i="16"/>
  <c r="AG77" i="16"/>
  <c r="AJ76" i="16"/>
  <c r="AG76" i="16"/>
  <c r="AH76" i="16" s="1"/>
  <c r="AI76" i="16" s="1"/>
  <c r="AJ75" i="16"/>
  <c r="AG75" i="16"/>
  <c r="AH75" i="16" s="1"/>
  <c r="AI75" i="16" s="1"/>
  <c r="AJ86" i="17"/>
  <c r="AG86" i="17"/>
  <c r="AJ85" i="17"/>
  <c r="AG85" i="17"/>
  <c r="AJ84" i="17"/>
  <c r="AG84" i="17"/>
  <c r="AJ83" i="17"/>
  <c r="AG83" i="17"/>
  <c r="AJ82" i="17"/>
  <c r="AG82" i="17"/>
  <c r="AJ81" i="17"/>
  <c r="AG81" i="17"/>
  <c r="AJ80" i="17"/>
  <c r="AG80" i="17"/>
  <c r="AJ79" i="17"/>
  <c r="AG79" i="17"/>
  <c r="AJ78" i="17"/>
  <c r="AG78" i="17"/>
  <c r="AJ77" i="17"/>
  <c r="AG77" i="17"/>
  <c r="AJ76" i="17"/>
  <c r="AG76" i="17"/>
  <c r="AH76" i="17" s="1"/>
  <c r="AI76" i="17" s="1"/>
  <c r="AJ75" i="17"/>
  <c r="AG75" i="17"/>
  <c r="AH75" i="17" s="1"/>
  <c r="AI75" i="17" s="1"/>
  <c r="AJ86" i="18"/>
  <c r="AG86" i="18"/>
  <c r="AJ85" i="18"/>
  <c r="AG85" i="18"/>
  <c r="AJ84" i="18"/>
  <c r="AG84" i="18"/>
  <c r="AJ83" i="18"/>
  <c r="AG83" i="18"/>
  <c r="AJ82" i="18"/>
  <c r="AG82" i="18"/>
  <c r="AJ81" i="18"/>
  <c r="AG81" i="18"/>
  <c r="AJ80" i="18"/>
  <c r="AG80" i="18"/>
  <c r="AJ79" i="18"/>
  <c r="AG79" i="18"/>
  <c r="AJ78" i="18"/>
  <c r="AG78" i="18"/>
  <c r="AJ77" i="18"/>
  <c r="AG77" i="18"/>
  <c r="AJ76" i="18"/>
  <c r="AG76" i="18"/>
  <c r="AH76" i="18" s="1"/>
  <c r="AI76" i="18" s="1"/>
  <c r="AJ75" i="18"/>
  <c r="AG75" i="18"/>
  <c r="AH75" i="18" s="1"/>
  <c r="AI75" i="18" s="1"/>
  <c r="AJ86" i="19"/>
  <c r="AG86" i="19"/>
  <c r="AJ85" i="19"/>
  <c r="AG85" i="19"/>
  <c r="AJ84" i="19"/>
  <c r="AG84" i="19"/>
  <c r="AJ83" i="19"/>
  <c r="AG83" i="19"/>
  <c r="AJ82" i="19"/>
  <c r="AG82" i="19"/>
  <c r="AJ81" i="19"/>
  <c r="AG81" i="19"/>
  <c r="AJ80" i="19"/>
  <c r="AG80" i="19"/>
  <c r="AJ79" i="19"/>
  <c r="AG79" i="19"/>
  <c r="AJ78" i="19"/>
  <c r="AG78" i="19"/>
  <c r="AJ77" i="19"/>
  <c r="AG77" i="19"/>
  <c r="AJ76" i="19"/>
  <c r="AG76" i="19"/>
  <c r="AH76" i="19" s="1"/>
  <c r="AI76" i="19" s="1"/>
  <c r="AJ75" i="19"/>
  <c r="AG75" i="19"/>
  <c r="AH75" i="19" s="1"/>
  <c r="AI75" i="19" s="1"/>
  <c r="AJ86" i="20"/>
  <c r="AG86" i="20"/>
  <c r="AJ85" i="20"/>
  <c r="AG85" i="20"/>
  <c r="AJ84" i="20"/>
  <c r="AG84" i="20"/>
  <c r="AJ83" i="20"/>
  <c r="AG83" i="20"/>
  <c r="AJ82" i="20"/>
  <c r="AG82" i="20"/>
  <c r="AJ81" i="20"/>
  <c r="AG81" i="20"/>
  <c r="AJ80" i="20"/>
  <c r="AG80" i="20"/>
  <c r="AJ79" i="20"/>
  <c r="AG79" i="20"/>
  <c r="AH79" i="20" s="1"/>
  <c r="AI79" i="20" s="1"/>
  <c r="AJ78" i="20"/>
  <c r="AG78" i="20"/>
  <c r="AH78" i="20" s="1"/>
  <c r="AI78" i="20" s="1"/>
  <c r="AJ77" i="20"/>
  <c r="AG77" i="20"/>
  <c r="AH77" i="20" s="1"/>
  <c r="AI77" i="20" s="1"/>
  <c r="AJ76" i="20"/>
  <c r="AG76" i="20"/>
  <c r="AH76" i="20" s="1"/>
  <c r="AI76" i="20" s="1"/>
  <c r="AJ75" i="20"/>
  <c r="AG75" i="20"/>
  <c r="AH75" i="20" s="1"/>
  <c r="AI75" i="20" s="1"/>
  <c r="AJ86" i="21"/>
  <c r="AG86" i="21"/>
  <c r="AJ85" i="21"/>
  <c r="AG85" i="21"/>
  <c r="AJ84" i="21"/>
  <c r="AG84" i="21"/>
  <c r="AJ83" i="21"/>
  <c r="AG83" i="21"/>
  <c r="AJ82" i="21"/>
  <c r="AG82" i="21"/>
  <c r="AJ81" i="21"/>
  <c r="AG81" i="21"/>
  <c r="AJ80" i="21"/>
  <c r="AG80" i="21"/>
  <c r="AJ79" i="21"/>
  <c r="AG79" i="21"/>
  <c r="AH79" i="21" s="1"/>
  <c r="AI79" i="21" s="1"/>
  <c r="AJ78" i="21"/>
  <c r="AG78" i="21"/>
  <c r="AH78" i="21" s="1"/>
  <c r="AI78" i="21" s="1"/>
  <c r="AJ77" i="21"/>
  <c r="AG77" i="21"/>
  <c r="AH77" i="21" s="1"/>
  <c r="AI77" i="21" s="1"/>
  <c r="AJ76" i="21"/>
  <c r="AG76" i="21"/>
  <c r="AH76" i="21" s="1"/>
  <c r="AI76" i="21" s="1"/>
  <c r="AJ75" i="21"/>
  <c r="AG75" i="21"/>
  <c r="AH75" i="21" s="1"/>
  <c r="AI75" i="21" s="1"/>
  <c r="AJ86" i="22"/>
  <c r="AG86" i="22"/>
  <c r="AJ85" i="22"/>
  <c r="AG85" i="22"/>
  <c r="AJ84" i="22"/>
  <c r="AG84" i="22"/>
  <c r="AJ83" i="22"/>
  <c r="AG83" i="22"/>
  <c r="AJ82" i="22"/>
  <c r="AG82" i="22"/>
  <c r="AH82" i="22" s="1"/>
  <c r="AI82" i="22" s="1"/>
  <c r="AJ81" i="22"/>
  <c r="AG81" i="22"/>
  <c r="AH81" i="22" s="1"/>
  <c r="AI81" i="22" s="1"/>
  <c r="AJ80" i="22"/>
  <c r="AG80" i="22"/>
  <c r="AH80" i="22" s="1"/>
  <c r="AI80" i="22" s="1"/>
  <c r="AJ79" i="22"/>
  <c r="AG79" i="22"/>
  <c r="AH79" i="22" s="1"/>
  <c r="AI79" i="22" s="1"/>
  <c r="AJ78" i="22"/>
  <c r="AG78" i="22"/>
  <c r="AH78" i="22" s="1"/>
  <c r="AI78" i="22" s="1"/>
  <c r="AJ77" i="22"/>
  <c r="AG77" i="22"/>
  <c r="AH77" i="22" s="1"/>
  <c r="AI77" i="22" s="1"/>
  <c r="AJ76" i="22"/>
  <c r="AG76" i="22"/>
  <c r="AH76" i="22" s="1"/>
  <c r="AI76" i="22" s="1"/>
  <c r="AJ75" i="22"/>
  <c r="AG75" i="22"/>
  <c r="AH75" i="22" s="1"/>
  <c r="AI75" i="22" s="1"/>
  <c r="AJ86" i="23"/>
  <c r="AG86" i="23"/>
  <c r="AJ85" i="23"/>
  <c r="AG85" i="23"/>
  <c r="AJ84" i="23"/>
  <c r="AG84" i="23"/>
  <c r="AJ83" i="23"/>
  <c r="AG83" i="23"/>
  <c r="AJ82" i="23"/>
  <c r="AG82" i="23"/>
  <c r="AJ81" i="23"/>
  <c r="AG81" i="23"/>
  <c r="AJ80" i="23"/>
  <c r="AG80" i="23"/>
  <c r="AJ79" i="23"/>
  <c r="AG79" i="23"/>
  <c r="AH79" i="23" s="1"/>
  <c r="AI79" i="23" s="1"/>
  <c r="AJ78" i="23"/>
  <c r="AG78" i="23"/>
  <c r="AH78" i="23" s="1"/>
  <c r="AI78" i="23" s="1"/>
  <c r="AJ77" i="23"/>
  <c r="AG77" i="23"/>
  <c r="AH77" i="23" s="1"/>
  <c r="AI77" i="23" s="1"/>
  <c r="AJ76" i="23"/>
  <c r="AG76" i="23"/>
  <c r="AH76" i="23" s="1"/>
  <c r="AI76" i="23" s="1"/>
  <c r="AJ75" i="23"/>
  <c r="AG75" i="23"/>
  <c r="AH75" i="23" s="1"/>
  <c r="AI75" i="23" s="1"/>
  <c r="AJ86" i="24"/>
  <c r="AG86" i="24"/>
  <c r="AJ85" i="24"/>
  <c r="AG85" i="24"/>
  <c r="AJ84" i="24"/>
  <c r="AG84" i="24"/>
  <c r="AJ83" i="24"/>
  <c r="AG83" i="24"/>
  <c r="AJ82" i="24"/>
  <c r="AG82" i="24"/>
  <c r="AH82" i="24" s="1"/>
  <c r="AI82" i="24" s="1"/>
  <c r="AJ81" i="24"/>
  <c r="AG81" i="24"/>
  <c r="AH81" i="24" s="1"/>
  <c r="AI81" i="24" s="1"/>
  <c r="AJ80" i="24"/>
  <c r="AG80" i="24"/>
  <c r="AH80" i="24" s="1"/>
  <c r="AI80" i="24" s="1"/>
  <c r="AJ79" i="24"/>
  <c r="AG79" i="24"/>
  <c r="AH79" i="24" s="1"/>
  <c r="AI79" i="24" s="1"/>
  <c r="AJ78" i="24"/>
  <c r="AG78" i="24"/>
  <c r="AH78" i="24" s="1"/>
  <c r="AI78" i="24" s="1"/>
  <c r="AJ77" i="24"/>
  <c r="AG77" i="24"/>
  <c r="AH77" i="24" s="1"/>
  <c r="AI77" i="24" s="1"/>
  <c r="AJ76" i="24"/>
  <c r="AG76" i="24"/>
  <c r="AH76" i="24" s="1"/>
  <c r="AI76" i="24" s="1"/>
  <c r="AJ75" i="24"/>
  <c r="AG75" i="24"/>
  <c r="AH75" i="24" s="1"/>
  <c r="AI75" i="24" s="1"/>
  <c r="AJ86" i="25"/>
  <c r="AG86" i="25"/>
  <c r="AJ85" i="25"/>
  <c r="AG85" i="25"/>
  <c r="AJ84" i="25"/>
  <c r="AG84" i="25"/>
  <c r="AJ83" i="25"/>
  <c r="AG83" i="25"/>
  <c r="AJ82" i="25"/>
  <c r="AG82" i="25"/>
  <c r="AJ81" i="25"/>
  <c r="AG81" i="25"/>
  <c r="AJ80" i="25"/>
  <c r="AG80" i="25"/>
  <c r="AJ79" i="25"/>
  <c r="AG79" i="25"/>
  <c r="AJ78" i="25"/>
  <c r="AG78" i="25"/>
  <c r="AJ77" i="25"/>
  <c r="AG77" i="25"/>
  <c r="AJ76" i="25"/>
  <c r="AG76" i="25"/>
  <c r="AH76" i="25" s="1"/>
  <c r="AI76" i="25" s="1"/>
  <c r="AJ75" i="25"/>
  <c r="AG75" i="25"/>
  <c r="AH75" i="25" s="1"/>
  <c r="AI75" i="25" s="1"/>
  <c r="AJ86" i="27"/>
  <c r="AG86" i="27"/>
  <c r="AJ85" i="27"/>
  <c r="AG85" i="27"/>
  <c r="AJ84" i="27"/>
  <c r="AG84" i="27"/>
  <c r="AJ83" i="27"/>
  <c r="AG83" i="27"/>
  <c r="AJ82" i="27"/>
  <c r="AG82" i="27"/>
  <c r="AJ81" i="27"/>
  <c r="AG81" i="27"/>
  <c r="AJ80" i="27"/>
  <c r="AG80" i="27"/>
  <c r="AJ79" i="27"/>
  <c r="AG79" i="27"/>
  <c r="AH79" i="27" s="1"/>
  <c r="AI79" i="27" s="1"/>
  <c r="AJ78" i="27"/>
  <c r="AG78" i="27"/>
  <c r="AH78" i="27" s="1"/>
  <c r="AI78" i="27" s="1"/>
  <c r="AJ77" i="27"/>
  <c r="AG77" i="27"/>
  <c r="AH77" i="27" s="1"/>
  <c r="AI77" i="27" s="1"/>
  <c r="AJ76" i="27"/>
  <c r="AG76" i="27"/>
  <c r="AH76" i="27" s="1"/>
  <c r="AI76" i="27" s="1"/>
  <c r="AJ75" i="27"/>
  <c r="AG75" i="27"/>
  <c r="AH75" i="27" s="1"/>
  <c r="AI75" i="27" s="1"/>
  <c r="AJ86" i="26"/>
  <c r="AG86" i="26"/>
  <c r="AJ85" i="26"/>
  <c r="AG85" i="26"/>
  <c r="AJ84" i="26"/>
  <c r="AG84" i="26"/>
  <c r="AJ83" i="26"/>
  <c r="AG83" i="26"/>
  <c r="AJ82" i="26"/>
  <c r="AG82" i="26"/>
  <c r="AJ81" i="26"/>
  <c r="AG81" i="26"/>
  <c r="AJ80" i="26"/>
  <c r="AG80" i="26"/>
  <c r="AJ79" i="26"/>
  <c r="AG79" i="26"/>
  <c r="AJ78" i="26"/>
  <c r="AG78" i="26"/>
  <c r="AJ77" i="26"/>
  <c r="AG77" i="26"/>
  <c r="AJ76" i="26"/>
  <c r="AG76" i="26"/>
  <c r="AJ75" i="26"/>
  <c r="AG75" i="26"/>
  <c r="AH75" i="26" s="1"/>
  <c r="AI75" i="26" s="1"/>
  <c r="AJ86" i="28"/>
  <c r="AG86" i="28"/>
  <c r="AJ85" i="28"/>
  <c r="AG85" i="28"/>
  <c r="AJ84" i="28"/>
  <c r="AG84" i="28"/>
  <c r="AJ83" i="28"/>
  <c r="AG83" i="28"/>
  <c r="AJ82" i="28"/>
  <c r="AG82" i="28"/>
  <c r="AJ81" i="28"/>
  <c r="AG81" i="28"/>
  <c r="AJ80" i="28"/>
  <c r="AG80" i="28"/>
  <c r="AJ79" i="28"/>
  <c r="AG79" i="28"/>
  <c r="AJ78" i="28"/>
  <c r="AG78" i="28"/>
  <c r="AJ77" i="28"/>
  <c r="AG77" i="28"/>
  <c r="AJ76" i="28"/>
  <c r="AG76" i="28"/>
  <c r="AH76" i="28" s="1"/>
  <c r="AI76" i="28" s="1"/>
  <c r="AJ75" i="28"/>
  <c r="AG75" i="28"/>
  <c r="AH75" i="28" s="1"/>
  <c r="AI75" i="28" s="1"/>
  <c r="AJ86" i="29"/>
  <c r="AG86" i="29"/>
  <c r="AJ85" i="29"/>
  <c r="AG85" i="29"/>
  <c r="AJ84" i="29"/>
  <c r="AG84" i="29"/>
  <c r="AJ83" i="29"/>
  <c r="AG83" i="29"/>
  <c r="AJ82" i="29"/>
  <c r="AG82" i="29"/>
  <c r="AJ81" i="29"/>
  <c r="AG81" i="29"/>
  <c r="AJ80" i="29"/>
  <c r="AG80" i="29"/>
  <c r="AJ79" i="29"/>
  <c r="AG79" i="29"/>
  <c r="AH79" i="29" s="1"/>
  <c r="AI79" i="29" s="1"/>
  <c r="AJ78" i="29"/>
  <c r="AG78" i="29"/>
  <c r="AH78" i="29" s="1"/>
  <c r="AI78" i="29" s="1"/>
  <c r="AJ77" i="29"/>
  <c r="AG77" i="29"/>
  <c r="AH77" i="29" s="1"/>
  <c r="AI77" i="29" s="1"/>
  <c r="AJ76" i="29"/>
  <c r="AG76" i="29"/>
  <c r="AH76" i="29" s="1"/>
  <c r="AI76" i="29" s="1"/>
  <c r="AJ75" i="29"/>
  <c r="AG75" i="29"/>
  <c r="AH75" i="29" s="1"/>
  <c r="AI75" i="29" s="1"/>
  <c r="AJ86" i="30"/>
  <c r="AG86" i="30"/>
  <c r="AJ85" i="30"/>
  <c r="AG85" i="30"/>
  <c r="AJ84" i="30"/>
  <c r="AG84" i="30"/>
  <c r="AJ83" i="30"/>
  <c r="AG83" i="30"/>
  <c r="AJ82" i="30"/>
  <c r="AG82" i="30"/>
  <c r="AJ81" i="30"/>
  <c r="AG81" i="30"/>
  <c r="AJ80" i="30"/>
  <c r="AG80" i="30"/>
  <c r="AJ79" i="30"/>
  <c r="AG79" i="30"/>
  <c r="AH79" i="30" s="1"/>
  <c r="AI79" i="30" s="1"/>
  <c r="AJ78" i="30"/>
  <c r="AG78" i="30"/>
  <c r="AH78" i="30" s="1"/>
  <c r="AI78" i="30" s="1"/>
  <c r="AJ77" i="30"/>
  <c r="AG77" i="30"/>
  <c r="AH77" i="30" s="1"/>
  <c r="AI77" i="30" s="1"/>
  <c r="AJ76" i="30"/>
  <c r="AG76" i="30"/>
  <c r="AH76" i="30" s="1"/>
  <c r="AI76" i="30" s="1"/>
  <c r="AJ75" i="30"/>
  <c r="AG75" i="30"/>
  <c r="AH75" i="30" s="1"/>
  <c r="AI75" i="30" s="1"/>
  <c r="AJ86" i="33"/>
  <c r="AG86" i="33"/>
  <c r="AJ85" i="33"/>
  <c r="AG85" i="33"/>
  <c r="AJ84" i="33"/>
  <c r="AG84" i="33"/>
  <c r="AJ83" i="33"/>
  <c r="AG83" i="33"/>
  <c r="AJ82" i="33"/>
  <c r="AG82" i="33"/>
  <c r="AJ81" i="33"/>
  <c r="AG81" i="33"/>
  <c r="AJ80" i="33"/>
  <c r="AG80" i="33"/>
  <c r="AJ79" i="33"/>
  <c r="AG79" i="33"/>
  <c r="AJ78" i="33"/>
  <c r="AG78" i="33"/>
  <c r="AH78" i="33" s="1"/>
  <c r="AI78" i="33" s="1"/>
  <c r="AJ77" i="33"/>
  <c r="AG77" i="33"/>
  <c r="AH77" i="33" s="1"/>
  <c r="AI77" i="33" s="1"/>
  <c r="AJ76" i="33"/>
  <c r="AG76" i="33"/>
  <c r="AJ75" i="33"/>
  <c r="AG75" i="33"/>
  <c r="AH75" i="33" s="1"/>
  <c r="AI75" i="33" s="1"/>
  <c r="AJ86" i="34"/>
  <c r="AG86" i="34"/>
  <c r="AJ85" i="34"/>
  <c r="AG85" i="34"/>
  <c r="AJ84" i="34"/>
  <c r="AG84" i="34"/>
  <c r="AJ83" i="34"/>
  <c r="AG83" i="34"/>
  <c r="AJ82" i="34"/>
  <c r="AG82" i="34"/>
  <c r="AJ81" i="34"/>
  <c r="AG81" i="34"/>
  <c r="AJ80" i="34"/>
  <c r="AG80" i="34"/>
  <c r="AJ79" i="34"/>
  <c r="AG79" i="34"/>
  <c r="AJ78" i="34"/>
  <c r="AG78" i="34"/>
  <c r="AH78" i="34" s="1"/>
  <c r="AI78" i="34" s="1"/>
  <c r="AJ77" i="34"/>
  <c r="AG77" i="34"/>
  <c r="AH77" i="34" s="1"/>
  <c r="AI77" i="34" s="1"/>
  <c r="AJ76" i="34"/>
  <c r="AG76" i="34"/>
  <c r="AH76" i="34" s="1"/>
  <c r="AI76" i="34" s="1"/>
  <c r="AJ75" i="34"/>
  <c r="AG75" i="34"/>
  <c r="AH75" i="34" s="1"/>
  <c r="AI75" i="34" s="1"/>
  <c r="AJ86" i="35"/>
  <c r="AG86" i="35"/>
  <c r="AJ85" i="35"/>
  <c r="AG85" i="35"/>
  <c r="AJ84" i="35"/>
  <c r="AG84" i="35"/>
  <c r="AJ83" i="35"/>
  <c r="AG83" i="35"/>
  <c r="AJ82" i="35"/>
  <c r="AG82" i="35"/>
  <c r="AJ81" i="35"/>
  <c r="AG81" i="35"/>
  <c r="AJ80" i="35"/>
  <c r="AG80" i="35"/>
  <c r="AJ79" i="35"/>
  <c r="AG79" i="35"/>
  <c r="AJ78" i="35"/>
  <c r="AG78" i="35"/>
  <c r="AJ77" i="35"/>
  <c r="AG77" i="35"/>
  <c r="AJ76" i="35"/>
  <c r="AG76" i="35"/>
  <c r="AH76" i="35" s="1"/>
  <c r="AI76" i="35" s="1"/>
  <c r="AJ75" i="35"/>
  <c r="AG75" i="35"/>
  <c r="AH75" i="35" s="1"/>
  <c r="AI75" i="35" s="1"/>
  <c r="AJ86" i="36"/>
  <c r="AG86" i="36"/>
  <c r="AJ85" i="36"/>
  <c r="AG85" i="36"/>
  <c r="AJ84" i="36"/>
  <c r="AG84" i="36"/>
  <c r="AJ83" i="36"/>
  <c r="AG83" i="36"/>
  <c r="AJ82" i="36"/>
  <c r="AG82" i="36"/>
  <c r="AJ81" i="36"/>
  <c r="AG81" i="36"/>
  <c r="AH81" i="36" s="1"/>
  <c r="AI81" i="36" s="1"/>
  <c r="AJ80" i="36"/>
  <c r="AG80" i="36"/>
  <c r="AH80" i="36" s="1"/>
  <c r="AI80" i="36" s="1"/>
  <c r="AJ79" i="36"/>
  <c r="AG79" i="36"/>
  <c r="AH79" i="36" s="1"/>
  <c r="AI79" i="36" s="1"/>
  <c r="AJ78" i="36"/>
  <c r="AG78" i="36"/>
  <c r="AH78" i="36" s="1"/>
  <c r="AI78" i="36" s="1"/>
  <c r="AJ77" i="36"/>
  <c r="AG77" i="36"/>
  <c r="AH77" i="36" s="1"/>
  <c r="AI77" i="36" s="1"/>
  <c r="AJ76" i="36"/>
  <c r="AG76" i="36"/>
  <c r="AH76" i="36" s="1"/>
  <c r="AI76" i="36" s="1"/>
  <c r="AJ75" i="36"/>
  <c r="AG75" i="36"/>
  <c r="AH75" i="36" s="1"/>
  <c r="AI75" i="36" s="1"/>
  <c r="AJ86" i="37"/>
  <c r="AG86" i="37"/>
  <c r="AJ85" i="37"/>
  <c r="AG85" i="37"/>
  <c r="AJ84" i="37"/>
  <c r="AG84" i="37"/>
  <c r="AJ83" i="37"/>
  <c r="AG83" i="37"/>
  <c r="AJ82" i="37"/>
  <c r="AG82" i="37"/>
  <c r="AJ81" i="37"/>
  <c r="AG81" i="37"/>
  <c r="AJ80" i="37"/>
  <c r="AG80" i="37"/>
  <c r="AJ79" i="37"/>
  <c r="AG79" i="37"/>
  <c r="AH79" i="37" s="1"/>
  <c r="AI79" i="37" s="1"/>
  <c r="AJ78" i="37"/>
  <c r="AG78" i="37"/>
  <c r="AH78" i="37" s="1"/>
  <c r="AI78" i="37" s="1"/>
  <c r="AJ77" i="37"/>
  <c r="AG77" i="37"/>
  <c r="AH77" i="37" s="1"/>
  <c r="AI77" i="37" s="1"/>
  <c r="AJ76" i="37"/>
  <c r="AG76" i="37"/>
  <c r="AH76" i="37" s="1"/>
  <c r="AI76" i="37" s="1"/>
  <c r="AJ75" i="37"/>
  <c r="AG75" i="37"/>
  <c r="AJ86" i="38"/>
  <c r="AG86" i="38"/>
  <c r="AJ85" i="38"/>
  <c r="AG85" i="38"/>
  <c r="AJ84" i="38"/>
  <c r="AG84" i="38"/>
  <c r="AJ83" i="38"/>
  <c r="AG83" i="38"/>
  <c r="AJ82" i="38"/>
  <c r="AG82" i="38"/>
  <c r="AJ81" i="38"/>
  <c r="AG81" i="38"/>
  <c r="AJ80" i="38"/>
  <c r="AG80" i="38"/>
  <c r="AJ79" i="38"/>
  <c r="AG79" i="38"/>
  <c r="AH79" i="38" s="1"/>
  <c r="AI79" i="38" s="1"/>
  <c r="AJ78" i="38"/>
  <c r="AG78" i="38"/>
  <c r="AH78" i="38" s="1"/>
  <c r="AI78" i="38" s="1"/>
  <c r="AJ77" i="38"/>
  <c r="AG77" i="38"/>
  <c r="AJ76" i="38"/>
  <c r="AG76" i="38"/>
  <c r="AH76" i="38" s="1"/>
  <c r="AI76" i="38" s="1"/>
  <c r="AJ75" i="38"/>
  <c r="AG75" i="38"/>
  <c r="AH75" i="38" s="1"/>
  <c r="AI75" i="38" s="1"/>
  <c r="AJ86" i="48"/>
  <c r="AG86" i="48"/>
  <c r="AJ85" i="48"/>
  <c r="AG85" i="48"/>
  <c r="AJ84" i="48"/>
  <c r="AG84" i="48"/>
  <c r="AJ83" i="48"/>
  <c r="AG83" i="48"/>
  <c r="AJ82" i="48"/>
  <c r="AG82" i="48"/>
  <c r="AJ81" i="48"/>
  <c r="AG81" i="48"/>
  <c r="AJ80" i="48"/>
  <c r="AG80" i="48"/>
  <c r="AJ79" i="48"/>
  <c r="AG79" i="48"/>
  <c r="AJ78" i="48"/>
  <c r="AG78" i="48"/>
  <c r="AJ77" i="48"/>
  <c r="AG77" i="48"/>
  <c r="AJ76" i="48"/>
  <c r="AG76" i="48"/>
  <c r="AJ75" i="48"/>
  <c r="AG75" i="48"/>
  <c r="AH75" i="48" s="1"/>
  <c r="AI75" i="48" s="1"/>
  <c r="AJ86" i="57"/>
  <c r="AG86" i="57"/>
  <c r="AJ85" i="57"/>
  <c r="AG85" i="57"/>
  <c r="AJ84" i="57"/>
  <c r="AG84" i="57"/>
  <c r="AJ83" i="57"/>
  <c r="AG83" i="57"/>
  <c r="AJ82" i="57"/>
  <c r="AG82" i="57"/>
  <c r="AJ81" i="57"/>
  <c r="AG81" i="57"/>
  <c r="AJ80" i="57"/>
  <c r="AG80" i="57"/>
  <c r="AJ79" i="57"/>
  <c r="AG79" i="57"/>
  <c r="AJ78" i="57"/>
  <c r="AG78" i="57"/>
  <c r="AJ77" i="57"/>
  <c r="AG77" i="57"/>
  <c r="AJ76" i="57"/>
  <c r="AG76" i="57"/>
  <c r="AJ75" i="57"/>
  <c r="AG75" i="57"/>
  <c r="AJ86" i="65"/>
  <c r="AG86" i="65"/>
  <c r="AJ85" i="65"/>
  <c r="AG85" i="65"/>
  <c r="AJ84" i="65"/>
  <c r="AG84" i="65"/>
  <c r="AJ83" i="65"/>
  <c r="AG83" i="65"/>
  <c r="AJ82" i="65"/>
  <c r="AG82" i="65"/>
  <c r="AJ81" i="65"/>
  <c r="AG81" i="65"/>
  <c r="AJ80" i="65"/>
  <c r="AG80" i="65"/>
  <c r="AJ79" i="65"/>
  <c r="AG79" i="65"/>
  <c r="AH79" i="65" s="1"/>
  <c r="AI79" i="65" s="1"/>
  <c r="AJ78" i="65"/>
  <c r="AG78" i="65"/>
  <c r="AH78" i="65" s="1"/>
  <c r="AI78" i="65" s="1"/>
  <c r="AJ77" i="65"/>
  <c r="AG77" i="65"/>
  <c r="AH77" i="65" s="1"/>
  <c r="AI77" i="65" s="1"/>
  <c r="AJ76" i="65"/>
  <c r="AG76" i="65"/>
  <c r="AH76" i="65" s="1"/>
  <c r="AI76" i="65" s="1"/>
  <c r="AJ75" i="65"/>
  <c r="AG75" i="65"/>
  <c r="AH75" i="65" s="1"/>
  <c r="AI75" i="65" s="1"/>
  <c r="AJ86" i="66"/>
  <c r="AG86" i="66"/>
  <c r="AJ85" i="66"/>
  <c r="AG85" i="66"/>
  <c r="AJ84" i="66"/>
  <c r="AG84" i="66"/>
  <c r="AJ83" i="66"/>
  <c r="AG83" i="66"/>
  <c r="AJ82" i="66"/>
  <c r="AG82" i="66"/>
  <c r="AJ81" i="66"/>
  <c r="AG81" i="66"/>
  <c r="AJ80" i="66"/>
  <c r="AG80" i="66"/>
  <c r="AJ79" i="66"/>
  <c r="AG79" i="66"/>
  <c r="AH79" i="66" s="1"/>
  <c r="AI79" i="66" s="1"/>
  <c r="AJ78" i="66"/>
  <c r="AG78" i="66"/>
  <c r="AH78" i="66" s="1"/>
  <c r="AI78" i="66" s="1"/>
  <c r="AJ77" i="66"/>
  <c r="AG77" i="66"/>
  <c r="AJ76" i="66"/>
  <c r="AG76" i="66"/>
  <c r="AH76" i="66" s="1"/>
  <c r="AI76" i="66" s="1"/>
  <c r="AJ75" i="66"/>
  <c r="AG75" i="66"/>
  <c r="AH75" i="66" s="1"/>
  <c r="AI75" i="66" s="1"/>
  <c r="AJ86" i="67"/>
  <c r="AG86" i="67"/>
  <c r="AJ85" i="67"/>
  <c r="AG85" i="67"/>
  <c r="AJ84" i="67"/>
  <c r="AG84" i="67"/>
  <c r="AJ83" i="67"/>
  <c r="AG83" i="67"/>
  <c r="AJ82" i="67"/>
  <c r="AG82" i="67"/>
  <c r="AJ81" i="67"/>
  <c r="AG81" i="67"/>
  <c r="AJ80" i="67"/>
  <c r="AG80" i="67"/>
  <c r="AJ79" i="67"/>
  <c r="AG79" i="67"/>
  <c r="AH79" i="67" s="1"/>
  <c r="AI79" i="67" s="1"/>
  <c r="AJ78" i="67"/>
  <c r="AG78" i="67"/>
  <c r="AH78" i="67" s="1"/>
  <c r="AI78" i="67" s="1"/>
  <c r="AJ77" i="67"/>
  <c r="AG77" i="67"/>
  <c r="AH77" i="67" s="1"/>
  <c r="AI77" i="67" s="1"/>
  <c r="AJ76" i="67"/>
  <c r="AG76" i="67"/>
  <c r="AH76" i="67" s="1"/>
  <c r="AI76" i="67" s="1"/>
  <c r="AJ75" i="67"/>
  <c r="AG75" i="67"/>
  <c r="AH75" i="67" s="1"/>
  <c r="AI75" i="67" s="1"/>
  <c r="AJ86" i="68"/>
  <c r="AG86" i="68"/>
  <c r="AJ85" i="68"/>
  <c r="AG85" i="68"/>
  <c r="AJ84" i="68"/>
  <c r="AG84" i="68"/>
  <c r="AJ83" i="68"/>
  <c r="AG83" i="68"/>
  <c r="AJ82" i="68"/>
  <c r="AG82" i="68"/>
  <c r="AJ81" i="68"/>
  <c r="AG81" i="68"/>
  <c r="AJ80" i="68"/>
  <c r="AG80" i="68"/>
  <c r="AJ79" i="68"/>
  <c r="AG79" i="68"/>
  <c r="AH79" i="68" s="1"/>
  <c r="AI79" i="68" s="1"/>
  <c r="AJ78" i="68"/>
  <c r="AG78" i="68"/>
  <c r="AH78" i="68" s="1"/>
  <c r="AI78" i="68" s="1"/>
  <c r="AJ77" i="68"/>
  <c r="AG77" i="68"/>
  <c r="AH77" i="68" s="1"/>
  <c r="AI77" i="68" s="1"/>
  <c r="AJ76" i="68"/>
  <c r="AG76" i="68"/>
  <c r="AH76" i="68" s="1"/>
  <c r="AI76" i="68" s="1"/>
  <c r="AJ75" i="68"/>
  <c r="AG75" i="68"/>
  <c r="AH75" i="68" s="1"/>
  <c r="AI75" i="68" s="1"/>
  <c r="AJ86" i="69"/>
  <c r="AG86" i="69"/>
  <c r="AJ85" i="69"/>
  <c r="AG85" i="69"/>
  <c r="AJ84" i="69"/>
  <c r="AG84" i="69"/>
  <c r="AJ83" i="69"/>
  <c r="AG83" i="69"/>
  <c r="AJ82" i="69"/>
  <c r="AG82" i="69"/>
  <c r="AJ81" i="69"/>
  <c r="AG81" i="69"/>
  <c r="AJ80" i="69"/>
  <c r="AG80" i="69"/>
  <c r="AJ79" i="69"/>
  <c r="AG79" i="69"/>
  <c r="AH79" i="69" s="1"/>
  <c r="AI79" i="69" s="1"/>
  <c r="AJ78" i="69"/>
  <c r="AG78" i="69"/>
  <c r="AH78" i="69" s="1"/>
  <c r="AI78" i="69" s="1"/>
  <c r="AJ77" i="69"/>
  <c r="AG77" i="69"/>
  <c r="AH77" i="69" s="1"/>
  <c r="AI77" i="69" s="1"/>
  <c r="AJ76" i="69"/>
  <c r="AG76" i="69"/>
  <c r="AH76" i="69" s="1"/>
  <c r="AI76" i="69" s="1"/>
  <c r="AJ75" i="69"/>
  <c r="AG75" i="69"/>
  <c r="AH75" i="69" s="1"/>
  <c r="AI75" i="69" s="1"/>
  <c r="AJ86" i="58"/>
  <c r="AG86" i="58"/>
  <c r="AJ85" i="58"/>
  <c r="AG85" i="58"/>
  <c r="AJ84" i="58"/>
  <c r="AG84" i="58"/>
  <c r="AJ83" i="58"/>
  <c r="AG83" i="58"/>
  <c r="AJ82" i="58"/>
  <c r="AG82" i="58"/>
  <c r="AJ81" i="58"/>
  <c r="AG81" i="58"/>
  <c r="AJ80" i="58"/>
  <c r="AG80" i="58"/>
  <c r="AJ79" i="58"/>
  <c r="AG79" i="58"/>
  <c r="AH79" i="58" s="1"/>
  <c r="AI79" i="58" s="1"/>
  <c r="AJ78" i="58"/>
  <c r="AG78" i="58"/>
  <c r="AH78" i="58" s="1"/>
  <c r="AI78" i="58" s="1"/>
  <c r="AJ77" i="58"/>
  <c r="AG77" i="58"/>
  <c r="AJ76" i="58"/>
  <c r="AG76" i="58"/>
  <c r="AH76" i="58" s="1"/>
  <c r="AI76" i="58" s="1"/>
  <c r="AJ75" i="58"/>
  <c r="AG75" i="58"/>
  <c r="AH75" i="58" s="1"/>
  <c r="AI75" i="58" s="1"/>
  <c r="AJ86" i="59"/>
  <c r="AG86" i="59"/>
  <c r="AJ85" i="59"/>
  <c r="AG85" i="59"/>
  <c r="AJ84" i="59"/>
  <c r="AG84" i="59"/>
  <c r="AJ83" i="59"/>
  <c r="AG83" i="59"/>
  <c r="AJ82" i="59"/>
  <c r="AG82" i="59"/>
  <c r="AJ81" i="59"/>
  <c r="AG81" i="59"/>
  <c r="AJ80" i="59"/>
  <c r="AG80" i="59"/>
  <c r="AJ79" i="59"/>
  <c r="AG79" i="59"/>
  <c r="AH79" i="59" s="1"/>
  <c r="AI79" i="59" s="1"/>
  <c r="AJ78" i="59"/>
  <c r="AG78" i="59"/>
  <c r="AH78" i="59" s="1"/>
  <c r="AI78" i="59" s="1"/>
  <c r="AJ77" i="59"/>
  <c r="AG77" i="59"/>
  <c r="AH77" i="59" s="1"/>
  <c r="AI77" i="59" s="1"/>
  <c r="AJ76" i="59"/>
  <c r="AG76" i="59"/>
  <c r="AH76" i="59" s="1"/>
  <c r="AI76" i="59" s="1"/>
  <c r="AJ75" i="59"/>
  <c r="AG75" i="59"/>
  <c r="AJ86" i="60"/>
  <c r="AG86" i="60"/>
  <c r="AJ85" i="60"/>
  <c r="AG85" i="60"/>
  <c r="AJ84" i="60"/>
  <c r="AG84" i="60"/>
  <c r="AJ83" i="60"/>
  <c r="AG83" i="60"/>
  <c r="AJ82" i="60"/>
  <c r="AG82" i="60"/>
  <c r="AJ81" i="60"/>
  <c r="AG81" i="60"/>
  <c r="AJ80" i="60"/>
  <c r="AG80" i="60"/>
  <c r="AJ79" i="60"/>
  <c r="AG79" i="60"/>
  <c r="AH79" i="60" s="1"/>
  <c r="AI79" i="60" s="1"/>
  <c r="AJ78" i="60"/>
  <c r="AG78" i="60"/>
  <c r="AH78" i="60" s="1"/>
  <c r="AI78" i="60" s="1"/>
  <c r="AJ77" i="60"/>
  <c r="AG77" i="60"/>
  <c r="AH77" i="60" s="1"/>
  <c r="AI77" i="60" s="1"/>
  <c r="AJ76" i="60"/>
  <c r="AG76" i="60"/>
  <c r="AH76" i="60" s="1"/>
  <c r="AI76" i="60" s="1"/>
  <c r="AJ75" i="60"/>
  <c r="AG75" i="60"/>
  <c r="AH75" i="60" s="1"/>
  <c r="AI75" i="60" s="1"/>
  <c r="AJ86" i="61"/>
  <c r="AG86" i="61"/>
  <c r="AJ85" i="61"/>
  <c r="AG85" i="61"/>
  <c r="AJ84" i="61"/>
  <c r="AG84" i="61"/>
  <c r="AJ83" i="61"/>
  <c r="AG83" i="61"/>
  <c r="AJ82" i="61"/>
  <c r="AG82" i="61"/>
  <c r="AJ81" i="61"/>
  <c r="AG81" i="61"/>
  <c r="AJ80" i="61"/>
  <c r="AG80" i="61"/>
  <c r="AJ79" i="61"/>
  <c r="AG79" i="61"/>
  <c r="AH79" i="61" s="1"/>
  <c r="AI79" i="61" s="1"/>
  <c r="AJ78" i="61"/>
  <c r="AG78" i="61"/>
  <c r="AH78" i="61" s="1"/>
  <c r="AI78" i="61" s="1"/>
  <c r="AJ77" i="61"/>
  <c r="AG77" i="61"/>
  <c r="AH77" i="61" s="1"/>
  <c r="AI77" i="61" s="1"/>
  <c r="AJ76" i="61"/>
  <c r="AG76" i="61"/>
  <c r="AH76" i="61" s="1"/>
  <c r="AI76" i="61" s="1"/>
  <c r="AJ75" i="61"/>
  <c r="AG75" i="61"/>
  <c r="AH75" i="61" s="1"/>
  <c r="AI75" i="61" s="1"/>
  <c r="AJ86" i="62"/>
  <c r="AG86" i="62"/>
  <c r="AJ85" i="62"/>
  <c r="AG85" i="62"/>
  <c r="AJ84" i="62"/>
  <c r="AG84" i="62"/>
  <c r="AJ83" i="62"/>
  <c r="AG83" i="62"/>
  <c r="AJ82" i="62"/>
  <c r="AG82" i="62"/>
  <c r="AJ81" i="62"/>
  <c r="AG81" i="62"/>
  <c r="AJ80" i="62"/>
  <c r="AG80" i="62"/>
  <c r="AJ79" i="62"/>
  <c r="AG79" i="62"/>
  <c r="AH79" i="62" s="1"/>
  <c r="AI79" i="62" s="1"/>
  <c r="AJ78" i="62"/>
  <c r="AG78" i="62"/>
  <c r="AH78" i="62" s="1"/>
  <c r="AI78" i="62" s="1"/>
  <c r="AJ77" i="62"/>
  <c r="AG77" i="62"/>
  <c r="AH77" i="62" s="1"/>
  <c r="AI77" i="62" s="1"/>
  <c r="AJ76" i="62"/>
  <c r="AG76" i="62"/>
  <c r="AH76" i="62" s="1"/>
  <c r="AI76" i="62" s="1"/>
  <c r="AJ75" i="62"/>
  <c r="AG75" i="62"/>
  <c r="AH75" i="62" s="1"/>
  <c r="AI75" i="62" s="1"/>
  <c r="AJ86" i="63"/>
  <c r="AG86" i="63"/>
  <c r="AJ85" i="63"/>
  <c r="AG85" i="63"/>
  <c r="AJ84" i="63"/>
  <c r="AG84" i="63"/>
  <c r="AJ83" i="63"/>
  <c r="AG83" i="63"/>
  <c r="AJ82" i="63"/>
  <c r="AG82" i="63"/>
  <c r="AJ81" i="63"/>
  <c r="AG81" i="63"/>
  <c r="AJ80" i="63"/>
  <c r="AG80" i="63"/>
  <c r="AJ79" i="63"/>
  <c r="AG79" i="63"/>
  <c r="AH79" i="63" s="1"/>
  <c r="AI79" i="63" s="1"/>
  <c r="AJ78" i="63"/>
  <c r="AG78" i="63"/>
  <c r="AH78" i="63" s="1"/>
  <c r="AI78" i="63" s="1"/>
  <c r="AJ77" i="63"/>
  <c r="AG77" i="63"/>
  <c r="AH77" i="63" s="1"/>
  <c r="AI77" i="63" s="1"/>
  <c r="AJ76" i="63"/>
  <c r="AG76" i="63"/>
  <c r="AH76" i="63" s="1"/>
  <c r="AI76" i="63" s="1"/>
  <c r="AJ75" i="63"/>
  <c r="AG75" i="63"/>
  <c r="AJ86" i="64"/>
  <c r="AG86" i="64"/>
  <c r="AJ85" i="64"/>
  <c r="AG85" i="64"/>
  <c r="AJ84" i="64"/>
  <c r="AG84" i="64"/>
  <c r="AJ83" i="64"/>
  <c r="AG83" i="64"/>
  <c r="AJ82" i="64"/>
  <c r="AG82" i="64"/>
  <c r="AJ81" i="64"/>
  <c r="AG81" i="64"/>
  <c r="AJ80" i="64"/>
  <c r="AG80" i="64"/>
  <c r="AJ79" i="64"/>
  <c r="AG79" i="64"/>
  <c r="AH79" i="64" s="1"/>
  <c r="AI79" i="64" s="1"/>
  <c r="AJ78" i="64"/>
  <c r="AG78" i="64"/>
  <c r="AH78" i="64" s="1"/>
  <c r="AI78" i="64" s="1"/>
  <c r="AJ77" i="64"/>
  <c r="AG77" i="64"/>
  <c r="AH77" i="64" s="1"/>
  <c r="AI77" i="64" s="1"/>
  <c r="AJ76" i="64"/>
  <c r="AG76" i="64"/>
  <c r="AH76" i="64" s="1"/>
  <c r="AI76" i="64" s="1"/>
  <c r="AJ75" i="64"/>
  <c r="AG75" i="64"/>
  <c r="AH75" i="64" s="1"/>
  <c r="AI75" i="64" s="1"/>
  <c r="AJ86" i="70"/>
  <c r="AG86" i="70"/>
  <c r="AJ85" i="70"/>
  <c r="AG85" i="70"/>
  <c r="AJ84" i="70"/>
  <c r="AG84" i="70"/>
  <c r="AJ83" i="70"/>
  <c r="AG83" i="70"/>
  <c r="AJ82" i="70"/>
  <c r="AG82" i="70"/>
  <c r="AJ81" i="70"/>
  <c r="AG81" i="70"/>
  <c r="AJ80" i="70"/>
  <c r="AG80" i="70"/>
  <c r="AJ79" i="70"/>
  <c r="AG79" i="70"/>
  <c r="AH79" i="70" s="1"/>
  <c r="AI79" i="70" s="1"/>
  <c r="AJ78" i="70"/>
  <c r="AG78" i="70"/>
  <c r="AH78" i="70" s="1"/>
  <c r="AI78" i="70" s="1"/>
  <c r="AJ77" i="70"/>
  <c r="AG77" i="70"/>
  <c r="AH77" i="70" s="1"/>
  <c r="AI77" i="70" s="1"/>
  <c r="AJ76" i="70"/>
  <c r="AG76" i="70"/>
  <c r="AH76" i="70" s="1"/>
  <c r="AI76" i="70" s="1"/>
  <c r="AJ75" i="70"/>
  <c r="AG75" i="70"/>
  <c r="AJ86" i="71"/>
  <c r="AG86" i="71"/>
  <c r="AJ85" i="71"/>
  <c r="AG85" i="71"/>
  <c r="AJ84" i="71"/>
  <c r="AG84" i="71"/>
  <c r="AJ83" i="71"/>
  <c r="AG83" i="71"/>
  <c r="AJ82" i="71"/>
  <c r="AG82" i="71"/>
  <c r="AJ81" i="71"/>
  <c r="AG81" i="71"/>
  <c r="AJ80" i="71"/>
  <c r="AG80" i="71"/>
  <c r="AJ79" i="71"/>
  <c r="AG79" i="71"/>
  <c r="AJ78" i="71"/>
  <c r="AG78" i="71"/>
  <c r="AJ77" i="71"/>
  <c r="AG77" i="71"/>
  <c r="AJ76" i="71"/>
  <c r="AG76" i="71"/>
  <c r="AJ75" i="71"/>
  <c r="AG75" i="71"/>
  <c r="AH75" i="71" s="1"/>
  <c r="AI75" i="71" s="1"/>
  <c r="AJ86" i="72"/>
  <c r="AG86" i="72"/>
  <c r="AJ85" i="72"/>
  <c r="AG85" i="72"/>
  <c r="AJ84" i="72"/>
  <c r="AG84" i="72"/>
  <c r="AJ83" i="72"/>
  <c r="AG83" i="72"/>
  <c r="AJ82" i="72"/>
  <c r="AG82" i="72"/>
  <c r="AJ81" i="72"/>
  <c r="AG81" i="72"/>
  <c r="AJ80" i="72"/>
  <c r="AG80" i="72"/>
  <c r="AJ79" i="72"/>
  <c r="AG79" i="72"/>
  <c r="AJ78" i="72"/>
  <c r="AG78" i="72"/>
  <c r="AJ77" i="72"/>
  <c r="AG77" i="72"/>
  <c r="AJ76" i="72"/>
  <c r="AG76" i="72"/>
  <c r="AJ75" i="72"/>
  <c r="AG75" i="72"/>
  <c r="AH75" i="72" s="1"/>
  <c r="AI75" i="72" s="1"/>
  <c r="AJ86" i="73"/>
  <c r="AG86" i="73"/>
  <c r="AJ85" i="73"/>
  <c r="AG85" i="73"/>
  <c r="AJ84" i="73"/>
  <c r="AG84" i="73"/>
  <c r="AJ83" i="73"/>
  <c r="AG83" i="73"/>
  <c r="AJ82" i="73"/>
  <c r="AG82" i="73"/>
  <c r="AJ81" i="73"/>
  <c r="AG81" i="73"/>
  <c r="AJ80" i="73"/>
  <c r="AG80" i="73"/>
  <c r="AJ79" i="73"/>
  <c r="AG79" i="73"/>
  <c r="AJ78" i="73"/>
  <c r="AG78" i="73"/>
  <c r="AJ77" i="73"/>
  <c r="AG77" i="73"/>
  <c r="AJ76" i="73"/>
  <c r="AG76" i="73"/>
  <c r="AJ75" i="73"/>
  <c r="AG75" i="73"/>
  <c r="AH75" i="73" s="1"/>
  <c r="AI75" i="73" s="1"/>
  <c r="AJ86" i="74"/>
  <c r="AG86" i="74"/>
  <c r="AJ85" i="74"/>
  <c r="AG85" i="74"/>
  <c r="AJ84" i="74"/>
  <c r="AG84" i="74"/>
  <c r="AJ83" i="74"/>
  <c r="AG83" i="74"/>
  <c r="AJ82" i="74"/>
  <c r="AG82" i="74"/>
  <c r="AJ81" i="74"/>
  <c r="AG81" i="74"/>
  <c r="AJ80" i="74"/>
  <c r="AG80" i="74"/>
  <c r="AJ79" i="74"/>
  <c r="AG79" i="74"/>
  <c r="AJ78" i="74"/>
  <c r="AG78" i="74"/>
  <c r="AH78" i="74" s="1"/>
  <c r="AI78" i="74" s="1"/>
  <c r="AJ77" i="74"/>
  <c r="AG77" i="74"/>
  <c r="AH77" i="74" s="1"/>
  <c r="AI77" i="74" s="1"/>
  <c r="AJ76" i="74"/>
  <c r="AG76" i="74"/>
  <c r="AH76" i="74" s="1"/>
  <c r="AI76" i="74" s="1"/>
  <c r="AJ75" i="74"/>
  <c r="AG75" i="74"/>
  <c r="AJ86" i="75"/>
  <c r="AG86" i="75"/>
  <c r="AJ85" i="75"/>
  <c r="AG85" i="75"/>
  <c r="AJ84" i="75"/>
  <c r="AG84" i="75"/>
  <c r="AJ83" i="75"/>
  <c r="AG83" i="75"/>
  <c r="AJ82" i="75"/>
  <c r="AG82" i="75"/>
  <c r="AJ81" i="75"/>
  <c r="AG81" i="75"/>
  <c r="AJ80" i="75"/>
  <c r="AG80" i="75"/>
  <c r="AJ79" i="75"/>
  <c r="AG79" i="75"/>
  <c r="AJ78" i="75"/>
  <c r="AG78" i="75"/>
  <c r="AJ77" i="75"/>
  <c r="AG77" i="75"/>
  <c r="AJ76" i="75"/>
  <c r="AG76" i="75"/>
  <c r="AJ75" i="75"/>
  <c r="AG75" i="75"/>
  <c r="AH75" i="75" s="1"/>
  <c r="AI75" i="75" s="1"/>
  <c r="AJ86" i="85"/>
  <c r="AG86" i="85"/>
  <c r="AJ85" i="85"/>
  <c r="AG85" i="85"/>
  <c r="AH85" i="85" s="1"/>
  <c r="AI85" i="85" s="1"/>
  <c r="AJ84" i="85"/>
  <c r="AG84" i="85"/>
  <c r="AH84" i="85" s="1"/>
  <c r="AI84" i="85" s="1"/>
  <c r="AJ83" i="85"/>
  <c r="AG83" i="85"/>
  <c r="AH83" i="85" s="1"/>
  <c r="AI83" i="85" s="1"/>
  <c r="AJ82" i="85"/>
  <c r="AG82" i="85"/>
  <c r="AH82" i="85" s="1"/>
  <c r="AI82" i="85" s="1"/>
  <c r="AJ81" i="85"/>
  <c r="AG81" i="85"/>
  <c r="AH81" i="85" s="1"/>
  <c r="AI81" i="85" s="1"/>
  <c r="AJ80" i="85"/>
  <c r="AG80" i="85"/>
  <c r="AH80" i="85" s="1"/>
  <c r="AI80" i="85" s="1"/>
  <c r="AJ79" i="85"/>
  <c r="AG79" i="85"/>
  <c r="AH79" i="85" s="1"/>
  <c r="AI79" i="85" s="1"/>
  <c r="AJ78" i="85"/>
  <c r="AG78" i="85"/>
  <c r="AH78" i="85" s="1"/>
  <c r="AI78" i="85" s="1"/>
  <c r="AJ77" i="85"/>
  <c r="AG77" i="85"/>
  <c r="AH77" i="85" s="1"/>
  <c r="AI77" i="85" s="1"/>
  <c r="AJ76" i="85"/>
  <c r="AG76" i="85"/>
  <c r="AH76" i="85" s="1"/>
  <c r="AI76" i="85" s="1"/>
  <c r="AJ75" i="85"/>
  <c r="AG75" i="85"/>
  <c r="AH75" i="85" s="1"/>
  <c r="AI75" i="85" s="1"/>
  <c r="AJ86" i="86"/>
  <c r="AG86" i="86"/>
  <c r="AJ85" i="86"/>
  <c r="AG85" i="86"/>
  <c r="AJ84" i="86"/>
  <c r="AG84" i="86"/>
  <c r="AJ83" i="86"/>
  <c r="AG83" i="86"/>
  <c r="AJ82" i="86"/>
  <c r="AG82" i="86"/>
  <c r="AJ81" i="86"/>
  <c r="AG81" i="86"/>
  <c r="AJ80" i="86"/>
  <c r="AG80" i="86"/>
  <c r="AJ79" i="86"/>
  <c r="AG79" i="86"/>
  <c r="AJ78" i="86"/>
  <c r="AG78" i="86"/>
  <c r="AJ77" i="86"/>
  <c r="AG77" i="86"/>
  <c r="AJ76" i="86"/>
  <c r="AG76" i="86"/>
  <c r="AJ75" i="86"/>
  <c r="AG75" i="86"/>
  <c r="AH75" i="86" s="1"/>
  <c r="AI75" i="86" s="1"/>
  <c r="AJ86" i="87"/>
  <c r="AG86" i="87"/>
  <c r="AJ85" i="87"/>
  <c r="AG85" i="87"/>
  <c r="AJ84" i="87"/>
  <c r="AG84" i="87"/>
  <c r="AJ83" i="87"/>
  <c r="AG83" i="87"/>
  <c r="AJ82" i="87"/>
  <c r="AG82" i="87"/>
  <c r="AJ81" i="87"/>
  <c r="AG81" i="87"/>
  <c r="AJ80" i="87"/>
  <c r="AG80" i="87"/>
  <c r="AJ79" i="87"/>
  <c r="AG79" i="87"/>
  <c r="AJ78" i="87"/>
  <c r="AG78" i="87"/>
  <c r="AJ77" i="87"/>
  <c r="AG77" i="87"/>
  <c r="AJ76" i="87"/>
  <c r="AG76" i="87"/>
  <c r="AH76" i="87" s="1"/>
  <c r="AI76" i="87" s="1"/>
  <c r="AJ75" i="87"/>
  <c r="AG75" i="87"/>
  <c r="AJ86" i="76"/>
  <c r="AG86" i="76"/>
  <c r="AJ85" i="76"/>
  <c r="AG85" i="76"/>
  <c r="AJ84" i="76"/>
  <c r="AG84" i="76"/>
  <c r="AJ83" i="76"/>
  <c r="AG83" i="76"/>
  <c r="AJ82" i="76"/>
  <c r="AG82" i="76"/>
  <c r="AJ81" i="76"/>
  <c r="AG81" i="76"/>
  <c r="AJ80" i="76"/>
  <c r="AG80" i="76"/>
  <c r="AJ79" i="76"/>
  <c r="AG79" i="76"/>
  <c r="AJ78" i="76"/>
  <c r="AG78" i="76"/>
  <c r="AJ77" i="76"/>
  <c r="AG77" i="76"/>
  <c r="AJ76" i="76"/>
  <c r="AG76" i="76"/>
  <c r="AJ75" i="76"/>
  <c r="AG75" i="76"/>
  <c r="AJ86" i="78"/>
  <c r="AG86" i="78"/>
  <c r="AJ85" i="78"/>
  <c r="AG85" i="78"/>
  <c r="AJ84" i="78"/>
  <c r="AG84" i="78"/>
  <c r="AJ83" i="78"/>
  <c r="AG83" i="78"/>
  <c r="AJ82" i="78"/>
  <c r="AG82" i="78"/>
  <c r="AJ81" i="78"/>
  <c r="AG81" i="78"/>
  <c r="AJ80" i="78"/>
  <c r="AG80" i="78"/>
  <c r="AJ79" i="78"/>
  <c r="AG79" i="78"/>
  <c r="AJ78" i="78"/>
  <c r="AG78" i="78"/>
  <c r="AJ77" i="78"/>
  <c r="AG77" i="78"/>
  <c r="AJ76" i="78"/>
  <c r="AG76" i="78"/>
  <c r="AJ75" i="78"/>
  <c r="AG75" i="78"/>
  <c r="AH75" i="78" s="1"/>
  <c r="AI75" i="78" s="1"/>
  <c r="AJ86" i="79"/>
  <c r="AG86" i="79"/>
  <c r="AJ85" i="79"/>
  <c r="AG85" i="79"/>
  <c r="AJ84" i="79"/>
  <c r="AG84" i="79"/>
  <c r="AJ83" i="79"/>
  <c r="AG83" i="79"/>
  <c r="AJ82" i="79"/>
  <c r="AG82" i="79"/>
  <c r="AJ81" i="79"/>
  <c r="AG81" i="79"/>
  <c r="AJ80" i="79"/>
  <c r="AG80" i="79"/>
  <c r="AJ79" i="79"/>
  <c r="AG79" i="79"/>
  <c r="AJ78" i="79"/>
  <c r="AG78" i="79"/>
  <c r="AJ77" i="79"/>
  <c r="AG77" i="79"/>
  <c r="AJ76" i="79"/>
  <c r="AG76" i="79"/>
  <c r="AJ75" i="79"/>
  <c r="AG75" i="79"/>
  <c r="AH75" i="79" s="1"/>
  <c r="AI75" i="79" s="1"/>
  <c r="AJ86" i="80"/>
  <c r="AG86" i="80"/>
  <c r="AJ85" i="80"/>
  <c r="AG85" i="80"/>
  <c r="AJ84" i="80"/>
  <c r="AG84" i="80"/>
  <c r="AJ83" i="80"/>
  <c r="AG83" i="80"/>
  <c r="AJ82" i="80"/>
  <c r="AG82" i="80"/>
  <c r="AJ81" i="80"/>
  <c r="AG81" i="80"/>
  <c r="AJ80" i="80"/>
  <c r="AG80" i="80"/>
  <c r="AJ79" i="80"/>
  <c r="AG79" i="80"/>
  <c r="AJ78" i="80"/>
  <c r="AG78" i="80"/>
  <c r="AJ77" i="80"/>
  <c r="AG77" i="80"/>
  <c r="AJ76" i="80"/>
  <c r="AG76" i="80"/>
  <c r="AJ75" i="80"/>
  <c r="AG75" i="80"/>
  <c r="AH75" i="80" s="1"/>
  <c r="AI75" i="80" s="1"/>
  <c r="AJ86" i="84"/>
  <c r="AG86" i="84"/>
  <c r="AJ85" i="84"/>
  <c r="AG85" i="84"/>
  <c r="AJ84" i="84"/>
  <c r="AG84" i="84"/>
  <c r="AJ83" i="84"/>
  <c r="AG83" i="84"/>
  <c r="AJ82" i="84"/>
  <c r="AG82" i="84"/>
  <c r="AJ81" i="84"/>
  <c r="AG81" i="84"/>
  <c r="AJ80" i="84"/>
  <c r="AG80" i="84"/>
  <c r="AJ79" i="84"/>
  <c r="AG79" i="84"/>
  <c r="AJ78" i="84"/>
  <c r="AG78" i="84"/>
  <c r="AJ77" i="84"/>
  <c r="AG77" i="84"/>
  <c r="AJ76" i="84"/>
  <c r="AG76" i="84"/>
  <c r="AJ75" i="84"/>
  <c r="AG75" i="84"/>
  <c r="AJ86" i="81"/>
  <c r="AG86" i="81"/>
  <c r="AJ85" i="81"/>
  <c r="AG85" i="81"/>
  <c r="AH85" i="81" s="1"/>
  <c r="AI85" i="81" s="1"/>
  <c r="AJ84" i="81"/>
  <c r="AG84" i="81"/>
  <c r="AH84" i="81" s="1"/>
  <c r="AI84" i="81" s="1"/>
  <c r="AJ83" i="81"/>
  <c r="AG83" i="81"/>
  <c r="AH83" i="81" s="1"/>
  <c r="AI83" i="81" s="1"/>
  <c r="AJ82" i="81"/>
  <c r="AG82" i="81"/>
  <c r="AH82" i="81" s="1"/>
  <c r="AI82" i="81" s="1"/>
  <c r="AJ81" i="81"/>
  <c r="AG81" i="81"/>
  <c r="AH81" i="81" s="1"/>
  <c r="AI81" i="81" s="1"/>
  <c r="AJ80" i="81"/>
  <c r="AG80" i="81"/>
  <c r="AH80" i="81" s="1"/>
  <c r="AI80" i="81" s="1"/>
  <c r="AJ79" i="81"/>
  <c r="AG79" i="81"/>
  <c r="AH79" i="81" s="1"/>
  <c r="AI79" i="81" s="1"/>
  <c r="AJ78" i="81"/>
  <c r="AG78" i="81"/>
  <c r="AH78" i="81" s="1"/>
  <c r="AI78" i="81" s="1"/>
  <c r="AJ77" i="81"/>
  <c r="AG77" i="81"/>
  <c r="AH77" i="81" s="1"/>
  <c r="AI77" i="81" s="1"/>
  <c r="AJ76" i="81"/>
  <c r="AG76" i="81"/>
  <c r="AH76" i="81" s="1"/>
  <c r="AI76" i="81" s="1"/>
  <c r="AJ75" i="81"/>
  <c r="AG75" i="81"/>
  <c r="AH75" i="81" s="1"/>
  <c r="AI75" i="81" s="1"/>
  <c r="AJ86" i="82"/>
  <c r="AG86" i="82"/>
  <c r="AJ85" i="82"/>
  <c r="AG85" i="82"/>
  <c r="AJ84" i="82"/>
  <c r="AG84" i="82"/>
  <c r="AJ83" i="82"/>
  <c r="AG83" i="82"/>
  <c r="AJ82" i="82"/>
  <c r="AG82" i="82"/>
  <c r="AJ81" i="82"/>
  <c r="AG81" i="82"/>
  <c r="AJ80" i="82"/>
  <c r="AG80" i="82"/>
  <c r="AJ79" i="82"/>
  <c r="AG79" i="82"/>
  <c r="AJ78" i="82"/>
  <c r="AG78" i="82"/>
  <c r="AJ77" i="82"/>
  <c r="AG77" i="82"/>
  <c r="AJ76" i="82"/>
  <c r="AG76" i="82"/>
  <c r="AH76" i="82" s="1"/>
  <c r="AI76" i="82" s="1"/>
  <c r="AJ75" i="82"/>
  <c r="AG75" i="82"/>
  <c r="AH75" i="82" s="1"/>
  <c r="AI75" i="82" s="1"/>
  <c r="AJ86" i="83"/>
  <c r="AG86" i="83"/>
  <c r="AJ85" i="83"/>
  <c r="AG85" i="83"/>
  <c r="AJ84" i="83"/>
  <c r="AG84" i="83"/>
  <c r="AJ83" i="83"/>
  <c r="AG83" i="83"/>
  <c r="AJ82" i="83"/>
  <c r="AG82" i="83"/>
  <c r="AJ81" i="83"/>
  <c r="AG81" i="83"/>
  <c r="AJ80" i="83"/>
  <c r="AG80" i="83"/>
  <c r="AJ79" i="83"/>
  <c r="AG79" i="83"/>
  <c r="AJ78" i="83"/>
  <c r="AG78" i="83"/>
  <c r="AJ77" i="83"/>
  <c r="AG77" i="83"/>
  <c r="AJ76" i="83"/>
  <c r="AG76" i="83"/>
  <c r="AH76" i="83" s="1"/>
  <c r="AI76" i="83" s="1"/>
  <c r="AJ75" i="83"/>
  <c r="AG75" i="83"/>
  <c r="AJ86" i="77"/>
  <c r="AG86" i="77"/>
  <c r="AJ85" i="77"/>
  <c r="AG85" i="77"/>
  <c r="AJ84" i="77"/>
  <c r="AG84" i="77"/>
  <c r="AJ83" i="77"/>
  <c r="AG83" i="77"/>
  <c r="AJ82" i="77"/>
  <c r="AG82" i="77"/>
  <c r="AJ81" i="77"/>
  <c r="AG81" i="77"/>
  <c r="AJ80" i="77"/>
  <c r="AG80" i="77"/>
  <c r="AJ79" i="77"/>
  <c r="AG79" i="77"/>
  <c r="AJ78" i="77"/>
  <c r="AG78" i="77"/>
  <c r="AJ77" i="77"/>
  <c r="AG77" i="77"/>
  <c r="AJ76" i="77"/>
  <c r="AG76" i="77"/>
  <c r="AJ75" i="77"/>
  <c r="AG75" i="77"/>
  <c r="AJ86" i="88"/>
  <c r="AG86" i="88"/>
  <c r="AJ85" i="88"/>
  <c r="AG85" i="88"/>
  <c r="AJ84" i="88"/>
  <c r="AG84" i="88"/>
  <c r="AJ83" i="88"/>
  <c r="AG83" i="88"/>
  <c r="AJ82" i="88"/>
  <c r="AG82" i="88"/>
  <c r="AJ81" i="88"/>
  <c r="AG81" i="88"/>
  <c r="AJ80" i="88"/>
  <c r="AG80" i="88"/>
  <c r="AJ79" i="88"/>
  <c r="AG79" i="88"/>
  <c r="AJ78" i="88"/>
  <c r="AG78" i="88"/>
  <c r="AJ77" i="88"/>
  <c r="AG77" i="88"/>
  <c r="AJ76" i="88"/>
  <c r="AG76" i="88"/>
  <c r="AJ75" i="88"/>
  <c r="AG75" i="88"/>
  <c r="AH75" i="88" s="1"/>
  <c r="AI75" i="88" s="1"/>
  <c r="AJ86" i="89"/>
  <c r="AG86" i="89"/>
  <c r="AJ85" i="89"/>
  <c r="AG85" i="89"/>
  <c r="AJ84" i="89"/>
  <c r="AG84" i="89"/>
  <c r="AJ83" i="89"/>
  <c r="AG83" i="89"/>
  <c r="AJ82" i="89"/>
  <c r="AG82" i="89"/>
  <c r="AJ81" i="89"/>
  <c r="AG81" i="89"/>
  <c r="AJ80" i="89"/>
  <c r="AG80" i="89"/>
  <c r="AJ79" i="89"/>
  <c r="AG79" i="89"/>
  <c r="AJ78" i="89"/>
  <c r="AG78" i="89"/>
  <c r="AJ77" i="89"/>
  <c r="AG77" i="89"/>
  <c r="AJ76" i="89"/>
  <c r="AG76" i="89"/>
  <c r="AJ75" i="89"/>
  <c r="AG75" i="89"/>
  <c r="AH75" i="89" s="1"/>
  <c r="AI75" i="89" s="1"/>
  <c r="AJ86" i="90"/>
  <c r="AG86" i="90"/>
  <c r="AJ85" i="90"/>
  <c r="AG85" i="90"/>
  <c r="AJ84" i="90"/>
  <c r="AG84" i="90"/>
  <c r="AJ83" i="90"/>
  <c r="AG83" i="90"/>
  <c r="AJ82" i="90"/>
  <c r="AG82" i="90"/>
  <c r="AJ81" i="90"/>
  <c r="AG81" i="90"/>
  <c r="AJ80" i="90"/>
  <c r="AG80" i="90"/>
  <c r="AJ79" i="90"/>
  <c r="AG79" i="90"/>
  <c r="AJ78" i="90"/>
  <c r="AG78" i="90"/>
  <c r="AJ77" i="90"/>
  <c r="AG77" i="90"/>
  <c r="AJ76" i="90"/>
  <c r="AG76" i="90"/>
  <c r="AJ75" i="90"/>
  <c r="AG75" i="90"/>
  <c r="AH75" i="90" s="1"/>
  <c r="AI75" i="90" s="1"/>
  <c r="AJ86" i="91"/>
  <c r="AG86" i="91"/>
  <c r="AJ85" i="91"/>
  <c r="AG85" i="91"/>
  <c r="AJ84" i="91"/>
  <c r="AG84" i="91"/>
  <c r="AJ83" i="91"/>
  <c r="AG83" i="91"/>
  <c r="AJ82" i="91"/>
  <c r="AG82" i="91"/>
  <c r="AJ81" i="91"/>
  <c r="AG81" i="91"/>
  <c r="AJ80" i="91"/>
  <c r="AG80" i="91"/>
  <c r="AJ79" i="91"/>
  <c r="AG79" i="91"/>
  <c r="AH79" i="91" s="1"/>
  <c r="AI79" i="91" s="1"/>
  <c r="AJ78" i="91"/>
  <c r="AG78" i="91"/>
  <c r="AJ77" i="91"/>
  <c r="AG77" i="91"/>
  <c r="AH77" i="91" s="1"/>
  <c r="AI77" i="91" s="1"/>
  <c r="AJ76" i="91"/>
  <c r="AG76" i="91"/>
  <c r="AH76" i="91" s="1"/>
  <c r="AI76" i="91" s="1"/>
  <c r="AJ75" i="91"/>
  <c r="AG75" i="91"/>
  <c r="AJ86" i="92"/>
  <c r="AG86" i="92"/>
  <c r="AJ85" i="92"/>
  <c r="AG85" i="92"/>
  <c r="AJ84" i="92"/>
  <c r="AG84" i="92"/>
  <c r="AJ83" i="92"/>
  <c r="AG83" i="92"/>
  <c r="AJ82" i="92"/>
  <c r="AG82" i="92"/>
  <c r="AJ81" i="92"/>
  <c r="AG81" i="92"/>
  <c r="AJ80" i="92"/>
  <c r="AG80" i="92"/>
  <c r="AJ79" i="92"/>
  <c r="AG79" i="92"/>
  <c r="AH79" i="92" s="1"/>
  <c r="AI79" i="92" s="1"/>
  <c r="AJ78" i="92"/>
  <c r="AG78" i="92"/>
  <c r="AH78" i="92" s="1"/>
  <c r="AI78" i="92" s="1"/>
  <c r="AJ77" i="92"/>
  <c r="AG77" i="92"/>
  <c r="AH77" i="92" s="1"/>
  <c r="AI77" i="92" s="1"/>
  <c r="AJ76" i="92"/>
  <c r="AG76" i="92"/>
  <c r="AH76" i="92" s="1"/>
  <c r="AI76" i="92" s="1"/>
  <c r="AJ75" i="92"/>
  <c r="AG75" i="92"/>
  <c r="AJ86" i="93"/>
  <c r="AG86" i="93"/>
  <c r="AJ85" i="93"/>
  <c r="AG85" i="93"/>
  <c r="AJ84" i="93"/>
  <c r="AG84" i="93"/>
  <c r="AJ83" i="93"/>
  <c r="AG83" i="93"/>
  <c r="AJ82" i="93"/>
  <c r="AG82" i="93"/>
  <c r="AJ81" i="93"/>
  <c r="AG81" i="93"/>
  <c r="AJ80" i="93"/>
  <c r="AG80" i="93"/>
  <c r="AJ79" i="93"/>
  <c r="AG79" i="93"/>
  <c r="AH79" i="93" s="1"/>
  <c r="AI79" i="93" s="1"/>
  <c r="AJ78" i="93"/>
  <c r="AG78" i="93"/>
  <c r="AJ77" i="93"/>
  <c r="AG77" i="93"/>
  <c r="AH77" i="93" s="1"/>
  <c r="AI77" i="93" s="1"/>
  <c r="AJ76" i="93"/>
  <c r="AG76" i="93"/>
  <c r="AH76" i="93" s="1"/>
  <c r="AI76" i="93" s="1"/>
  <c r="AJ75" i="93"/>
  <c r="AG75" i="93"/>
  <c r="AJ86" i="94"/>
  <c r="AG86" i="94"/>
  <c r="AJ85" i="94"/>
  <c r="AG85" i="94"/>
  <c r="AJ84" i="94"/>
  <c r="AG84" i="94"/>
  <c r="AJ83" i="94"/>
  <c r="AG83" i="94"/>
  <c r="AJ82" i="94"/>
  <c r="AG82" i="94"/>
  <c r="AJ81" i="94"/>
  <c r="AG81" i="94"/>
  <c r="AJ80" i="94"/>
  <c r="AG80" i="94"/>
  <c r="AJ79" i="94"/>
  <c r="AG79" i="94"/>
  <c r="AJ78" i="94"/>
  <c r="AG78" i="94"/>
  <c r="AJ77" i="94"/>
  <c r="AG77" i="94"/>
  <c r="AJ76" i="94"/>
  <c r="AG76" i="94"/>
  <c r="AH76" i="94" s="1"/>
  <c r="AI76" i="94" s="1"/>
  <c r="AJ75" i="94"/>
  <c r="AG75" i="94"/>
  <c r="AJ86" i="95"/>
  <c r="AG86" i="95"/>
  <c r="AJ85" i="95"/>
  <c r="AG85" i="95"/>
  <c r="AJ84" i="95"/>
  <c r="AG84" i="95"/>
  <c r="AJ83" i="95"/>
  <c r="AG83" i="95"/>
  <c r="AJ82" i="95"/>
  <c r="AG82" i="95"/>
  <c r="AJ81" i="95"/>
  <c r="AG81" i="95"/>
  <c r="AJ80" i="95"/>
  <c r="AG80" i="95"/>
  <c r="AJ79" i="95"/>
  <c r="AG79" i="95"/>
  <c r="AJ78" i="95"/>
  <c r="AG78" i="95"/>
  <c r="AJ77" i="95"/>
  <c r="AG77" i="95"/>
  <c r="AJ76" i="95"/>
  <c r="AG76" i="95"/>
  <c r="AH76" i="95" s="1"/>
  <c r="AI76" i="95" s="1"/>
  <c r="AJ75" i="95"/>
  <c r="AG75" i="95"/>
  <c r="AH75" i="95" s="1"/>
  <c r="AI75" i="95" s="1"/>
  <c r="AJ86" i="96"/>
  <c r="AG86" i="96"/>
  <c r="AJ85" i="96"/>
  <c r="AG85" i="96"/>
  <c r="AJ84" i="96"/>
  <c r="AG84" i="96"/>
  <c r="AJ83" i="96"/>
  <c r="AG83" i="96"/>
  <c r="AJ82" i="96"/>
  <c r="AG82" i="96"/>
  <c r="AJ81" i="96"/>
  <c r="AG81" i="96"/>
  <c r="AJ80" i="96"/>
  <c r="AG80" i="96"/>
  <c r="AJ79" i="96"/>
  <c r="AG79" i="96"/>
  <c r="AJ78" i="96"/>
  <c r="AG78" i="96"/>
  <c r="AJ77" i="96"/>
  <c r="AG77" i="96"/>
  <c r="AJ76" i="96"/>
  <c r="AG76" i="96"/>
  <c r="AH76" i="96" s="1"/>
  <c r="AI76" i="96" s="1"/>
  <c r="AJ75" i="96"/>
  <c r="AG75" i="96"/>
  <c r="AJ86" i="100"/>
  <c r="AG86" i="100"/>
  <c r="AJ85" i="100"/>
  <c r="AG85" i="100"/>
  <c r="AJ84" i="100"/>
  <c r="AG84" i="100"/>
  <c r="AJ83" i="100"/>
  <c r="AG83" i="100"/>
  <c r="AJ82" i="100"/>
  <c r="AG82" i="100"/>
  <c r="AJ81" i="100"/>
  <c r="AG81" i="100"/>
  <c r="AJ80" i="100"/>
  <c r="AG80" i="100"/>
  <c r="AJ79" i="100"/>
  <c r="AG79" i="100"/>
  <c r="AJ78" i="100"/>
  <c r="AG78" i="100"/>
  <c r="AJ77" i="100"/>
  <c r="AG77" i="100"/>
  <c r="AH77" i="100" s="1"/>
  <c r="AI77" i="100" s="1"/>
  <c r="AJ76" i="100"/>
  <c r="AG76" i="100"/>
  <c r="AH76" i="100" s="1"/>
  <c r="AI76" i="100" s="1"/>
  <c r="AJ75" i="100"/>
  <c r="AG75" i="100"/>
  <c r="AJ86" i="101"/>
  <c r="AG86" i="101"/>
  <c r="AJ85" i="101"/>
  <c r="AG85" i="101"/>
  <c r="AJ84" i="101"/>
  <c r="AG84" i="101"/>
  <c r="AJ83" i="101"/>
  <c r="AG83" i="101"/>
  <c r="AJ82" i="101"/>
  <c r="AG82" i="101"/>
  <c r="AJ81" i="101"/>
  <c r="AG81" i="101"/>
  <c r="AJ80" i="101"/>
  <c r="AG80" i="101"/>
  <c r="AJ79" i="101"/>
  <c r="AG79" i="101"/>
  <c r="AJ78" i="101"/>
  <c r="AG78" i="101"/>
  <c r="AJ77" i="101"/>
  <c r="AG77" i="101"/>
  <c r="AJ76" i="101"/>
  <c r="AG76" i="101"/>
  <c r="AH76" i="101" s="1"/>
  <c r="AI76" i="101" s="1"/>
  <c r="AJ75" i="101"/>
  <c r="AG75" i="101"/>
  <c r="AH75" i="101" s="1"/>
  <c r="AI75" i="101" s="1"/>
  <c r="AJ86" i="102"/>
  <c r="AG86" i="102"/>
  <c r="AJ85" i="102"/>
  <c r="AG85" i="102"/>
  <c r="AJ84" i="102"/>
  <c r="AG84" i="102"/>
  <c r="AJ83" i="102"/>
  <c r="AG83" i="102"/>
  <c r="AJ82" i="102"/>
  <c r="AG82" i="102"/>
  <c r="AJ81" i="102"/>
  <c r="AG81" i="102"/>
  <c r="AJ80" i="102"/>
  <c r="AG80" i="102"/>
  <c r="AJ79" i="102"/>
  <c r="AG79" i="102"/>
  <c r="AJ78" i="102"/>
  <c r="AG78" i="102"/>
  <c r="AJ77" i="102"/>
  <c r="AG77" i="102"/>
  <c r="AH77" i="102" s="1"/>
  <c r="AI77" i="102" s="1"/>
  <c r="AJ76" i="102"/>
  <c r="AG76" i="102"/>
  <c r="AH76" i="102" s="1"/>
  <c r="AI76" i="102" s="1"/>
  <c r="AJ75" i="102"/>
  <c r="AG75" i="102"/>
  <c r="AJ86" i="104"/>
  <c r="AG86" i="104"/>
  <c r="AJ85" i="104"/>
  <c r="AG85" i="104"/>
  <c r="AJ84" i="104"/>
  <c r="AG84" i="104"/>
  <c r="AJ83" i="104"/>
  <c r="AG83" i="104"/>
  <c r="AJ82" i="104"/>
  <c r="AG82" i="104"/>
  <c r="AJ81" i="104"/>
  <c r="AG81" i="104"/>
  <c r="AJ80" i="104"/>
  <c r="AG80" i="104"/>
  <c r="AJ79" i="104"/>
  <c r="AG79" i="104"/>
  <c r="AJ78" i="104"/>
  <c r="AG78" i="104"/>
  <c r="AJ77" i="104"/>
  <c r="AG77" i="104"/>
  <c r="AJ76" i="104"/>
  <c r="AG76" i="104"/>
  <c r="AH76" i="104" s="1"/>
  <c r="AI76" i="104" s="1"/>
  <c r="AJ75" i="104"/>
  <c r="AG75" i="104"/>
  <c r="AH75" i="104" s="1"/>
  <c r="AI75" i="104" s="1"/>
  <c r="AJ86" i="97"/>
  <c r="AG86" i="97"/>
  <c r="AJ85" i="97"/>
  <c r="AG85" i="97"/>
  <c r="AI85" i="97" s="1"/>
  <c r="AJ84" i="97"/>
  <c r="AG84" i="97"/>
  <c r="AJ83" i="97"/>
  <c r="AG83" i="97"/>
  <c r="AJ82" i="97"/>
  <c r="AG82" i="97"/>
  <c r="AJ81" i="97"/>
  <c r="AG81" i="97"/>
  <c r="AJ80" i="97"/>
  <c r="AG80" i="97"/>
  <c r="AJ79" i="97"/>
  <c r="AG79" i="97"/>
  <c r="AJ78" i="97"/>
  <c r="AG78" i="97"/>
  <c r="AJ77" i="97"/>
  <c r="AG77" i="97"/>
  <c r="AI77" i="97" s="1"/>
  <c r="AJ76" i="97"/>
  <c r="AG76" i="97"/>
  <c r="AJ75" i="97"/>
  <c r="AG75" i="97"/>
  <c r="AI75" i="97" s="1"/>
  <c r="AJ86" i="98"/>
  <c r="AG86" i="98"/>
  <c r="AJ85" i="98"/>
  <c r="AG85" i="98"/>
  <c r="AJ84" i="98"/>
  <c r="AG84" i="98"/>
  <c r="AJ83" i="98"/>
  <c r="AG83" i="98"/>
  <c r="AJ82" i="98"/>
  <c r="AG82" i="98"/>
  <c r="AJ81" i="98"/>
  <c r="AG81" i="98"/>
  <c r="AJ80" i="98"/>
  <c r="AG80" i="98"/>
  <c r="AJ79" i="98"/>
  <c r="AG79" i="98"/>
  <c r="AJ78" i="98"/>
  <c r="AG78" i="98"/>
  <c r="AJ77" i="98"/>
  <c r="AG77" i="98"/>
  <c r="AH77" i="98" s="1"/>
  <c r="AI77" i="98" s="1"/>
  <c r="AJ76" i="98"/>
  <c r="AG76" i="98"/>
  <c r="AH76" i="98" s="1"/>
  <c r="AI76" i="98" s="1"/>
  <c r="AJ75" i="98"/>
  <c r="AG75" i="98"/>
  <c r="AH75" i="98" s="1"/>
  <c r="AI75" i="98" s="1"/>
  <c r="AJ86" i="99"/>
  <c r="AG86" i="99"/>
  <c r="AJ85" i="99"/>
  <c r="AG85" i="99"/>
  <c r="AJ84" i="99"/>
  <c r="AG84" i="99"/>
  <c r="AJ83" i="99"/>
  <c r="AG83" i="99"/>
  <c r="AJ82" i="99"/>
  <c r="AG82" i="99"/>
  <c r="AJ81" i="99"/>
  <c r="AG81" i="99"/>
  <c r="AJ80" i="99"/>
  <c r="AG80" i="99"/>
  <c r="AJ79" i="99"/>
  <c r="AG79" i="99"/>
  <c r="AJ78" i="99"/>
  <c r="AG78" i="99"/>
  <c r="AJ77" i="99"/>
  <c r="AG77" i="99"/>
  <c r="AH77" i="99" s="1"/>
  <c r="AI77" i="99" s="1"/>
  <c r="AJ76" i="99"/>
  <c r="AG76" i="99"/>
  <c r="AH76" i="99" s="1"/>
  <c r="AI76" i="99" s="1"/>
  <c r="AJ75" i="99"/>
  <c r="AG75" i="99"/>
  <c r="AH75" i="99" s="1"/>
  <c r="AI75" i="99" s="1"/>
  <c r="AJ86" i="103"/>
  <c r="AG86" i="103"/>
  <c r="AJ85" i="103"/>
  <c r="AG85" i="103"/>
  <c r="AJ84" i="103"/>
  <c r="AG84" i="103"/>
  <c r="AJ83" i="103"/>
  <c r="AG83" i="103"/>
  <c r="AJ82" i="103"/>
  <c r="AG82" i="103"/>
  <c r="AJ81" i="103"/>
  <c r="AG81" i="103"/>
  <c r="AJ80" i="103"/>
  <c r="AG80" i="103"/>
  <c r="AJ79" i="103"/>
  <c r="AG79" i="103"/>
  <c r="AJ78" i="103"/>
  <c r="AG78" i="103"/>
  <c r="AJ77" i="103"/>
  <c r="AG77" i="103"/>
  <c r="AH77" i="103" s="1"/>
  <c r="AI77" i="103" s="1"/>
  <c r="AJ76" i="103"/>
  <c r="AG76" i="103"/>
  <c r="AH76" i="103" s="1"/>
  <c r="AI76" i="103" s="1"/>
  <c r="AJ75" i="103"/>
  <c r="AG75" i="103"/>
  <c r="AJ86" i="105"/>
  <c r="AG86" i="105"/>
  <c r="AJ85" i="105"/>
  <c r="AG85" i="105"/>
  <c r="AJ84" i="105"/>
  <c r="AG84" i="105"/>
  <c r="AJ83" i="105"/>
  <c r="AG83" i="105"/>
  <c r="AJ82" i="105"/>
  <c r="AG82" i="105"/>
  <c r="AJ81" i="105"/>
  <c r="AG81" i="105"/>
  <c r="AJ80" i="105"/>
  <c r="AG80" i="105"/>
  <c r="AJ79" i="105"/>
  <c r="AG79" i="105"/>
  <c r="AJ78" i="105"/>
  <c r="AG78" i="105"/>
  <c r="AJ77" i="105"/>
  <c r="AG77" i="105"/>
  <c r="AJ76" i="105"/>
  <c r="AG76" i="105"/>
  <c r="AH76" i="105" s="1"/>
  <c r="AI76" i="105" s="1"/>
  <c r="AJ75" i="105"/>
  <c r="AG75" i="105"/>
  <c r="AH75" i="105" s="1"/>
  <c r="AI75" i="105" s="1"/>
  <c r="AJ86" i="106"/>
  <c r="AG86" i="106"/>
  <c r="AJ85" i="106"/>
  <c r="AG85" i="106"/>
  <c r="AJ84" i="106"/>
  <c r="AG84" i="106"/>
  <c r="AJ83" i="106"/>
  <c r="AG83" i="106"/>
  <c r="AJ82" i="106"/>
  <c r="AG82" i="106"/>
  <c r="AJ81" i="106"/>
  <c r="AG81" i="106"/>
  <c r="AJ80" i="106"/>
  <c r="AG80" i="106"/>
  <c r="AJ79" i="106"/>
  <c r="AG79" i="106"/>
  <c r="AH79" i="106" s="1"/>
  <c r="AI79" i="106" s="1"/>
  <c r="AJ78" i="106"/>
  <c r="AG78" i="106"/>
  <c r="AH78" i="106" s="1"/>
  <c r="AI78" i="106" s="1"/>
  <c r="AJ77" i="106"/>
  <c r="AG77" i="106"/>
  <c r="AH77" i="106" s="1"/>
  <c r="AI77" i="106" s="1"/>
  <c r="AJ76" i="106"/>
  <c r="AG76" i="106"/>
  <c r="AH76" i="106" s="1"/>
  <c r="AI76" i="106" s="1"/>
  <c r="AJ75" i="106"/>
  <c r="AG75" i="106"/>
  <c r="AH75" i="106" s="1"/>
  <c r="AI75" i="106" s="1"/>
  <c r="AJ86" i="107"/>
  <c r="AG86" i="107"/>
  <c r="AJ85" i="107"/>
  <c r="AG85" i="107"/>
  <c r="AJ84" i="107"/>
  <c r="AG84" i="107"/>
  <c r="AJ83" i="107"/>
  <c r="AG83" i="107"/>
  <c r="AJ82" i="107"/>
  <c r="AG82" i="107"/>
  <c r="AJ81" i="107"/>
  <c r="AG81" i="107"/>
  <c r="AJ80" i="107"/>
  <c r="AG80" i="107"/>
  <c r="AJ79" i="107"/>
  <c r="AG79" i="107"/>
  <c r="AJ78" i="107"/>
  <c r="AG78" i="107"/>
  <c r="AJ77" i="107"/>
  <c r="AG77" i="107"/>
  <c r="AH77" i="107" s="1"/>
  <c r="AI77" i="107" s="1"/>
  <c r="AJ76" i="107"/>
  <c r="AG76" i="107"/>
  <c r="AH76" i="107" s="1"/>
  <c r="AI76" i="107" s="1"/>
  <c r="AJ75" i="107"/>
  <c r="AG75" i="107"/>
  <c r="AH75" i="107" s="1"/>
  <c r="AI75" i="107" s="1"/>
  <c r="AJ86" i="108"/>
  <c r="AG86" i="108"/>
  <c r="AJ85" i="108"/>
  <c r="AG85" i="108"/>
  <c r="AJ84" i="108"/>
  <c r="AG84" i="108"/>
  <c r="AJ83" i="108"/>
  <c r="AG83" i="108"/>
  <c r="AJ82" i="108"/>
  <c r="AG82" i="108"/>
  <c r="AJ81" i="108"/>
  <c r="AG81" i="108"/>
  <c r="AJ80" i="108"/>
  <c r="AG80" i="108"/>
  <c r="AJ79" i="108"/>
  <c r="AG79" i="108"/>
  <c r="AJ78" i="108"/>
  <c r="AG78" i="108"/>
  <c r="AJ77" i="108"/>
  <c r="AG77" i="108"/>
  <c r="AJ76" i="108"/>
  <c r="AG76" i="108"/>
  <c r="AH76" i="108" s="1"/>
  <c r="AI76" i="108" s="1"/>
  <c r="AJ75" i="108"/>
  <c r="AG75" i="108"/>
  <c r="AJ86" i="109"/>
  <c r="AG86" i="109"/>
  <c r="AJ85" i="109"/>
  <c r="AG85" i="109"/>
  <c r="AJ84" i="109"/>
  <c r="AG84" i="109"/>
  <c r="AJ83" i="109"/>
  <c r="AG83" i="109"/>
  <c r="AJ82" i="109"/>
  <c r="AG82" i="109"/>
  <c r="AJ81" i="109"/>
  <c r="AG81" i="109"/>
  <c r="AJ80" i="109"/>
  <c r="AG80" i="109"/>
  <c r="AJ79" i="109"/>
  <c r="AG79" i="109"/>
  <c r="AH79" i="109" s="1"/>
  <c r="AI79" i="109" s="1"/>
  <c r="AJ78" i="109"/>
  <c r="AG78" i="109"/>
  <c r="AH78" i="109" s="1"/>
  <c r="AI78" i="109" s="1"/>
  <c r="AJ77" i="109"/>
  <c r="AG77" i="109"/>
  <c r="AH77" i="109" s="1"/>
  <c r="AI77" i="109" s="1"/>
  <c r="AJ76" i="109"/>
  <c r="AG76" i="109"/>
  <c r="AH76" i="109" s="1"/>
  <c r="AI76" i="109" s="1"/>
  <c r="AJ75" i="109"/>
  <c r="AG75" i="109"/>
  <c r="AH75" i="109" s="1"/>
  <c r="AI75" i="109" s="1"/>
  <c r="AJ86" i="110"/>
  <c r="AH86" i="110"/>
  <c r="AI86" i="110" s="1"/>
  <c r="AJ85" i="110"/>
  <c r="AH85" i="110"/>
  <c r="AI85" i="110" s="1"/>
  <c r="AJ84" i="110"/>
  <c r="AH84" i="110"/>
  <c r="AI84" i="110" s="1"/>
  <c r="AJ83" i="110"/>
  <c r="AH83" i="110"/>
  <c r="AI83" i="110" s="1"/>
  <c r="AJ82" i="110"/>
  <c r="AH82" i="110"/>
  <c r="AI82" i="110" s="1"/>
  <c r="AJ81" i="110"/>
  <c r="AH81" i="110"/>
  <c r="AI81" i="110" s="1"/>
  <c r="AJ80" i="110"/>
  <c r="AH80" i="110"/>
  <c r="AI80" i="110" s="1"/>
  <c r="AJ79" i="110"/>
  <c r="AH79" i="110"/>
  <c r="AI79" i="110" s="1"/>
  <c r="AJ78" i="110"/>
  <c r="AH78" i="110"/>
  <c r="AI78" i="110" s="1"/>
  <c r="AJ77" i="110"/>
  <c r="AH77" i="110"/>
  <c r="AI77" i="110" s="1"/>
  <c r="AJ76" i="110"/>
  <c r="AH76" i="110"/>
  <c r="AI76" i="110" s="1"/>
  <c r="AJ75" i="110"/>
  <c r="AH75" i="110"/>
  <c r="AI75" i="110" s="1"/>
  <c r="AJ86" i="111"/>
  <c r="AH86" i="111"/>
  <c r="AI86" i="111" s="1"/>
  <c r="AJ85" i="111"/>
  <c r="AH85" i="111"/>
  <c r="AI85" i="111" s="1"/>
  <c r="AJ84" i="111"/>
  <c r="AH84" i="111"/>
  <c r="AI84" i="111" s="1"/>
  <c r="AJ83" i="111"/>
  <c r="AH83" i="111"/>
  <c r="AI83" i="111" s="1"/>
  <c r="AJ82" i="111"/>
  <c r="AH82" i="111"/>
  <c r="AI82" i="111" s="1"/>
  <c r="AJ81" i="111"/>
  <c r="AH81" i="111"/>
  <c r="AI81" i="111" s="1"/>
  <c r="AJ80" i="111"/>
  <c r="AH80" i="111"/>
  <c r="AI80" i="111" s="1"/>
  <c r="AJ79" i="111"/>
  <c r="AH79" i="111"/>
  <c r="AI79" i="111" s="1"/>
  <c r="AJ78" i="111"/>
  <c r="AH78" i="111"/>
  <c r="AI78" i="111" s="1"/>
  <c r="AJ77" i="111"/>
  <c r="AH77" i="111"/>
  <c r="AI77" i="111" s="1"/>
  <c r="AJ76" i="111"/>
  <c r="AH76" i="111"/>
  <c r="AI76" i="111" s="1"/>
  <c r="AJ75" i="111"/>
  <c r="AH75" i="111"/>
  <c r="AI75" i="111" s="1"/>
  <c r="AJ86" i="113"/>
  <c r="AH86" i="113"/>
  <c r="AI86" i="113" s="1"/>
  <c r="AJ85" i="113"/>
  <c r="AH85" i="113"/>
  <c r="AI85" i="113" s="1"/>
  <c r="AJ84" i="113"/>
  <c r="AH84" i="113"/>
  <c r="AI84" i="113" s="1"/>
  <c r="AJ83" i="113"/>
  <c r="AH83" i="113"/>
  <c r="AI83" i="113" s="1"/>
  <c r="AJ82" i="113"/>
  <c r="AH82" i="113"/>
  <c r="AI82" i="113" s="1"/>
  <c r="AJ81" i="113"/>
  <c r="AH81" i="113"/>
  <c r="AI81" i="113" s="1"/>
  <c r="AJ80" i="113"/>
  <c r="AH80" i="113"/>
  <c r="AI80" i="113" s="1"/>
  <c r="AJ79" i="113"/>
  <c r="AH79" i="113"/>
  <c r="AI79" i="113" s="1"/>
  <c r="AJ78" i="113"/>
  <c r="AH78" i="113"/>
  <c r="AI78" i="113" s="1"/>
  <c r="AJ77" i="113"/>
  <c r="AH77" i="113"/>
  <c r="AI77" i="113" s="1"/>
  <c r="AJ76" i="113"/>
  <c r="AH76" i="113"/>
  <c r="AI76" i="113" s="1"/>
  <c r="AJ75" i="113"/>
  <c r="AH75" i="113"/>
  <c r="AI75" i="113" s="1"/>
  <c r="AJ86" i="112"/>
  <c r="AJ85" i="112"/>
  <c r="AJ84" i="112"/>
  <c r="AJ83" i="112"/>
  <c r="AJ82" i="112"/>
  <c r="AJ81" i="112"/>
  <c r="AJ80" i="112"/>
  <c r="AH80" i="112"/>
  <c r="AI80" i="112" s="1"/>
  <c r="AJ79" i="112"/>
  <c r="AH79" i="112"/>
  <c r="AI79" i="112" s="1"/>
  <c r="AJ78" i="112"/>
  <c r="AJ77" i="112"/>
  <c r="AH77" i="112"/>
  <c r="AI77" i="112" s="1"/>
  <c r="AJ76" i="112"/>
  <c r="AH76" i="112"/>
  <c r="AI76" i="112" s="1"/>
  <c r="AJ75" i="112"/>
  <c r="AH75" i="112"/>
  <c r="AI75" i="112" s="1"/>
  <c r="AJ86" i="114"/>
  <c r="AG86" i="114"/>
  <c r="AJ85" i="114"/>
  <c r="AG85" i="114"/>
  <c r="AJ84" i="114"/>
  <c r="AG84" i="114"/>
  <c r="AJ83" i="114"/>
  <c r="AG83" i="114"/>
  <c r="AJ82" i="114"/>
  <c r="AG82" i="114"/>
  <c r="AJ81" i="114"/>
  <c r="AG81" i="114"/>
  <c r="AJ80" i="114"/>
  <c r="AG80" i="114"/>
  <c r="AJ79" i="114"/>
  <c r="AG79" i="114"/>
  <c r="AJ78" i="114"/>
  <c r="AG78" i="114"/>
  <c r="AJ77" i="114"/>
  <c r="AG77" i="114"/>
  <c r="AJ76" i="114"/>
  <c r="AG76" i="114"/>
  <c r="AJ75" i="114"/>
  <c r="AG75" i="114"/>
  <c r="AH75" i="114" s="1"/>
  <c r="AI75" i="114" s="1"/>
  <c r="AJ86" i="115"/>
  <c r="AG86" i="115"/>
  <c r="AJ85" i="115"/>
  <c r="AG85" i="115"/>
  <c r="AJ84" i="115"/>
  <c r="AG84" i="115"/>
  <c r="AJ83" i="115"/>
  <c r="AG83" i="115"/>
  <c r="AJ82" i="115"/>
  <c r="AG82" i="115"/>
  <c r="AJ81" i="115"/>
  <c r="AG81" i="115"/>
  <c r="AJ80" i="115"/>
  <c r="AG80" i="115"/>
  <c r="AJ79" i="115"/>
  <c r="AG79" i="115"/>
  <c r="AH79" i="115" s="1"/>
  <c r="AI79" i="115" s="1"/>
  <c r="AJ78" i="115"/>
  <c r="AG78" i="115"/>
  <c r="AH78" i="115" s="1"/>
  <c r="AI78" i="115" s="1"/>
  <c r="AJ77" i="115"/>
  <c r="AG77" i="115"/>
  <c r="AH77" i="115" s="1"/>
  <c r="AI77" i="115" s="1"/>
  <c r="AJ76" i="115"/>
  <c r="AG76" i="115"/>
  <c r="AH76" i="115" s="1"/>
  <c r="AI76" i="115" s="1"/>
  <c r="AJ75" i="115"/>
  <c r="AG75" i="115"/>
  <c r="AH75" i="115" s="1"/>
  <c r="AI75" i="115" s="1"/>
  <c r="AJ86" i="116"/>
  <c r="AG86" i="116"/>
  <c r="AJ85" i="116"/>
  <c r="AG85" i="116"/>
  <c r="AJ84" i="116"/>
  <c r="AG84" i="116"/>
  <c r="AJ83" i="116"/>
  <c r="AG83" i="116"/>
  <c r="AJ82" i="116"/>
  <c r="AG82" i="116"/>
  <c r="AJ81" i="116"/>
  <c r="AG81" i="116"/>
  <c r="AJ80" i="116"/>
  <c r="AG80" i="116"/>
  <c r="AJ79" i="116"/>
  <c r="AG79" i="116"/>
  <c r="AJ78" i="116"/>
  <c r="AG78" i="116"/>
  <c r="AJ77" i="116"/>
  <c r="AG77" i="116"/>
  <c r="AJ76" i="116"/>
  <c r="AG76" i="116"/>
  <c r="AH76" i="116" s="1"/>
  <c r="AI76" i="116" s="1"/>
  <c r="AJ75" i="116"/>
  <c r="AG75" i="116"/>
  <c r="AH75" i="116" s="1"/>
  <c r="AI75" i="116" s="1"/>
  <c r="AJ86" i="117"/>
  <c r="AG86" i="117"/>
  <c r="AJ85" i="117"/>
  <c r="AG85" i="117"/>
  <c r="AJ84" i="117"/>
  <c r="AG84" i="117"/>
  <c r="AJ83" i="117"/>
  <c r="AG83" i="117"/>
  <c r="AJ82" i="117"/>
  <c r="AG82" i="117"/>
  <c r="AJ81" i="117"/>
  <c r="AG81" i="117"/>
  <c r="AJ80" i="117"/>
  <c r="AG80" i="117"/>
  <c r="AJ79" i="117"/>
  <c r="AG79" i="117"/>
  <c r="AJ78" i="117"/>
  <c r="AG78" i="117"/>
  <c r="AJ77" i="117"/>
  <c r="AG77" i="117"/>
  <c r="AJ76" i="117"/>
  <c r="AG76" i="117"/>
  <c r="AJ75" i="117"/>
  <c r="AG75" i="117"/>
  <c r="AH75" i="117" s="1"/>
  <c r="AI75" i="117" s="1"/>
  <c r="AJ86" i="118"/>
  <c r="AG86" i="118"/>
  <c r="AJ85" i="118"/>
  <c r="AG85" i="118"/>
  <c r="AJ84" i="118"/>
  <c r="AG84" i="118"/>
  <c r="AJ83" i="118"/>
  <c r="AG83" i="118"/>
  <c r="AJ82" i="118"/>
  <c r="AG82" i="118"/>
  <c r="AJ81" i="118"/>
  <c r="AG81" i="118"/>
  <c r="AJ80" i="118"/>
  <c r="AG80" i="118"/>
  <c r="AJ79" i="118"/>
  <c r="AG79" i="118"/>
  <c r="AH79" i="118" s="1"/>
  <c r="AI79" i="118" s="1"/>
  <c r="AJ78" i="118"/>
  <c r="AG78" i="118"/>
  <c r="AH78" i="118" s="1"/>
  <c r="AI78" i="118" s="1"/>
  <c r="AJ77" i="118"/>
  <c r="AG77" i="118"/>
  <c r="AH77" i="118" s="1"/>
  <c r="AI77" i="118" s="1"/>
  <c r="AJ76" i="118"/>
  <c r="AG76" i="118"/>
  <c r="AH76" i="118" s="1"/>
  <c r="AI76" i="118" s="1"/>
  <c r="AJ75" i="118"/>
  <c r="AG75" i="118"/>
  <c r="AH75" i="118" s="1"/>
  <c r="AI75" i="118" s="1"/>
  <c r="AJ86" i="119"/>
  <c r="AG86" i="119"/>
  <c r="AJ85" i="119"/>
  <c r="AG85" i="119"/>
  <c r="AJ84" i="119"/>
  <c r="AG84" i="119"/>
  <c r="AJ83" i="119"/>
  <c r="AG83" i="119"/>
  <c r="AJ82" i="119"/>
  <c r="AG82" i="119"/>
  <c r="AJ81" i="119"/>
  <c r="AG81" i="119"/>
  <c r="AJ80" i="119"/>
  <c r="AG80" i="119"/>
  <c r="AJ79" i="119"/>
  <c r="AG79" i="119"/>
  <c r="AJ78" i="119"/>
  <c r="AG78" i="119"/>
  <c r="AJ77" i="119"/>
  <c r="AG77" i="119"/>
  <c r="AJ76" i="119"/>
  <c r="AG76" i="119"/>
  <c r="AJ75" i="119"/>
  <c r="AG75" i="119"/>
  <c r="AJ86" i="120"/>
  <c r="AG86" i="120"/>
  <c r="AJ85" i="120"/>
  <c r="AG85" i="120"/>
  <c r="AJ84" i="120"/>
  <c r="AG84" i="120"/>
  <c r="AJ83" i="120"/>
  <c r="AG83" i="120"/>
  <c r="AJ82" i="120"/>
  <c r="AG82" i="120"/>
  <c r="AJ81" i="120"/>
  <c r="AG81" i="120"/>
  <c r="AJ80" i="120"/>
  <c r="AG80" i="120"/>
  <c r="AJ79" i="120"/>
  <c r="AG79" i="120"/>
  <c r="AJ78" i="120"/>
  <c r="AG78" i="120"/>
  <c r="AJ77" i="120"/>
  <c r="AG77" i="120"/>
  <c r="AJ76" i="120"/>
  <c r="AG76" i="120"/>
  <c r="AJ75" i="120"/>
  <c r="AG75" i="120"/>
  <c r="AH75" i="120" s="1"/>
  <c r="AI75" i="120" s="1"/>
  <c r="AJ86" i="121"/>
  <c r="AG86" i="121"/>
  <c r="AJ85" i="121"/>
  <c r="AG85" i="121"/>
  <c r="AJ84" i="121"/>
  <c r="AG84" i="121"/>
  <c r="AJ83" i="121"/>
  <c r="AG83" i="121"/>
  <c r="AJ82" i="121"/>
  <c r="AG82" i="121"/>
  <c r="AJ81" i="121"/>
  <c r="AG81" i="121"/>
  <c r="AJ80" i="121"/>
  <c r="AG80" i="121"/>
  <c r="AJ79" i="121"/>
  <c r="AG79" i="121"/>
  <c r="AJ78" i="121"/>
  <c r="AG78" i="121"/>
  <c r="AJ77" i="121"/>
  <c r="AG77" i="121"/>
  <c r="AJ76" i="121"/>
  <c r="AG76" i="121"/>
  <c r="AH76" i="121" s="1"/>
  <c r="AI76" i="121" s="1"/>
  <c r="AJ75" i="121"/>
  <c r="AG75" i="121"/>
  <c r="AJ86" i="122"/>
  <c r="AG86" i="122"/>
  <c r="AJ85" i="122"/>
  <c r="AG85" i="122"/>
  <c r="AJ84" i="122"/>
  <c r="AG84" i="122"/>
  <c r="AJ83" i="122"/>
  <c r="AG83" i="122"/>
  <c r="AJ82" i="122"/>
  <c r="AG82" i="122"/>
  <c r="AJ81" i="122"/>
  <c r="AG81" i="122"/>
  <c r="AJ80" i="122"/>
  <c r="AG80" i="122"/>
  <c r="AJ79" i="122"/>
  <c r="AG79" i="122"/>
  <c r="AJ78" i="122"/>
  <c r="AG78" i="122"/>
  <c r="AJ77" i="122"/>
  <c r="AG77" i="122"/>
  <c r="AH77" i="122" s="1"/>
  <c r="AI77" i="122" s="1"/>
  <c r="AJ76" i="122"/>
  <c r="AG76" i="122"/>
  <c r="AJ75" i="122"/>
  <c r="AG75" i="122"/>
  <c r="AH75" i="122" s="1"/>
  <c r="AI75" i="122" s="1"/>
  <c r="AJ86" i="123"/>
  <c r="AG86" i="123"/>
  <c r="AJ85" i="123"/>
  <c r="AG85" i="123"/>
  <c r="AJ84" i="123"/>
  <c r="AG84" i="123"/>
  <c r="AJ83" i="123"/>
  <c r="AG83" i="123"/>
  <c r="AJ82" i="123"/>
  <c r="AG82" i="123"/>
  <c r="AJ81" i="123"/>
  <c r="AG81" i="123"/>
  <c r="AJ80" i="123"/>
  <c r="AG80" i="123"/>
  <c r="AJ79" i="123"/>
  <c r="AG79" i="123"/>
  <c r="AJ78" i="123"/>
  <c r="AG78" i="123"/>
  <c r="AJ77" i="123"/>
  <c r="AG77" i="123"/>
  <c r="AJ76" i="123"/>
  <c r="AG76" i="123"/>
  <c r="AJ75" i="123"/>
  <c r="AG75" i="123"/>
  <c r="AJ86" i="124"/>
  <c r="AG86" i="124"/>
  <c r="AJ85" i="124"/>
  <c r="AG85" i="124"/>
  <c r="AJ84" i="124"/>
  <c r="AG84" i="124"/>
  <c r="AJ83" i="124"/>
  <c r="AG83" i="124"/>
  <c r="AJ82" i="124"/>
  <c r="AG82" i="124"/>
  <c r="AJ81" i="124"/>
  <c r="AG81" i="124"/>
  <c r="AJ80" i="124"/>
  <c r="AG80" i="124"/>
  <c r="AJ79" i="124"/>
  <c r="AG79" i="124"/>
  <c r="AJ78" i="124"/>
  <c r="AG78" i="124"/>
  <c r="AJ77" i="124"/>
  <c r="AG77" i="124"/>
  <c r="AJ76" i="124"/>
  <c r="AG76" i="124"/>
  <c r="AJ75" i="124"/>
  <c r="AG75" i="124"/>
  <c r="AH75" i="124" s="1"/>
  <c r="AI75" i="124" s="1"/>
  <c r="AJ86" i="125"/>
  <c r="AG86" i="125"/>
  <c r="AJ85" i="125"/>
  <c r="AG85" i="125"/>
  <c r="AJ84" i="125"/>
  <c r="AG84" i="125"/>
  <c r="AJ83" i="125"/>
  <c r="AG83" i="125"/>
  <c r="AJ82" i="125"/>
  <c r="AG82" i="125"/>
  <c r="AJ81" i="125"/>
  <c r="AG81" i="125"/>
  <c r="AJ80" i="125"/>
  <c r="AG80" i="125"/>
  <c r="AJ79" i="125"/>
  <c r="AG79" i="125"/>
  <c r="AJ78" i="125"/>
  <c r="AG78" i="125"/>
  <c r="AJ77" i="125"/>
  <c r="AG77" i="125"/>
  <c r="AH77" i="125" s="1"/>
  <c r="AI77" i="125" s="1"/>
  <c r="AJ76" i="125"/>
  <c r="AG76" i="125"/>
  <c r="AJ75" i="125"/>
  <c r="AG75" i="125"/>
  <c r="AH75" i="125" s="1"/>
  <c r="AI75" i="125" s="1"/>
  <c r="AJ86" i="126"/>
  <c r="AG86" i="126"/>
  <c r="AJ85" i="126"/>
  <c r="AG85" i="126"/>
  <c r="AJ84" i="126"/>
  <c r="AG84" i="126"/>
  <c r="AJ83" i="126"/>
  <c r="AG83" i="126"/>
  <c r="AJ82" i="126"/>
  <c r="AG82" i="126"/>
  <c r="AJ81" i="126"/>
  <c r="AG81" i="126"/>
  <c r="AJ80" i="126"/>
  <c r="AG80" i="126"/>
  <c r="AJ79" i="126"/>
  <c r="AG79" i="126"/>
  <c r="AJ78" i="126"/>
  <c r="AG78" i="126"/>
  <c r="AJ77" i="126"/>
  <c r="AG77" i="126"/>
  <c r="AJ76" i="126"/>
  <c r="AG76" i="126"/>
  <c r="AH76" i="126" s="1"/>
  <c r="AI76" i="126" s="1"/>
  <c r="AJ75" i="126"/>
  <c r="AG75" i="126"/>
  <c r="AH75" i="126" s="1"/>
  <c r="AI75" i="126" s="1"/>
  <c r="AJ86" i="128"/>
  <c r="AG86" i="128"/>
  <c r="AJ85" i="128"/>
  <c r="AG85" i="128"/>
  <c r="AJ84" i="128"/>
  <c r="AG84" i="128"/>
  <c r="AJ83" i="128"/>
  <c r="AG83" i="128"/>
  <c r="AJ82" i="128"/>
  <c r="AG82" i="128"/>
  <c r="AJ81" i="128"/>
  <c r="AG81" i="128"/>
  <c r="AJ80" i="128"/>
  <c r="AG80" i="128"/>
  <c r="AJ79" i="128"/>
  <c r="AG79" i="128"/>
  <c r="AH79" i="128" s="1"/>
  <c r="AI79" i="128" s="1"/>
  <c r="AJ78" i="128"/>
  <c r="AG78" i="128"/>
  <c r="AH78" i="128" s="1"/>
  <c r="AI78" i="128" s="1"/>
  <c r="AJ77" i="128"/>
  <c r="AG77" i="128"/>
  <c r="AH77" i="128" s="1"/>
  <c r="AI77" i="128" s="1"/>
  <c r="AJ76" i="128"/>
  <c r="AG76" i="128"/>
  <c r="AH76" i="128" s="1"/>
  <c r="AI76" i="128" s="1"/>
  <c r="AJ75" i="128"/>
  <c r="AG75" i="128"/>
  <c r="AH75" i="128" s="1"/>
  <c r="AI75" i="128" s="1"/>
  <c r="AJ86" i="129"/>
  <c r="AG86" i="129"/>
  <c r="AJ85" i="129"/>
  <c r="AG85" i="129"/>
  <c r="AJ84" i="129"/>
  <c r="AG84" i="129"/>
  <c r="AJ83" i="129"/>
  <c r="AG83" i="129"/>
  <c r="AJ82" i="129"/>
  <c r="AG82" i="129"/>
  <c r="AJ81" i="129"/>
  <c r="AG81" i="129"/>
  <c r="AJ80" i="129"/>
  <c r="AG80" i="129"/>
  <c r="AJ79" i="129"/>
  <c r="AG79" i="129"/>
  <c r="AJ78" i="129"/>
  <c r="AG78" i="129"/>
  <c r="AJ77" i="129"/>
  <c r="AG77" i="129"/>
  <c r="AJ76" i="129"/>
  <c r="AG76" i="129"/>
  <c r="AJ75" i="129"/>
  <c r="AG75" i="129"/>
  <c r="AH75" i="129" s="1"/>
  <c r="AI75" i="129" s="1"/>
  <c r="AJ86" i="135"/>
  <c r="AG86" i="135"/>
  <c r="AJ85" i="135"/>
  <c r="AG85" i="135"/>
  <c r="AJ84" i="135"/>
  <c r="AG84" i="135"/>
  <c r="AJ83" i="135"/>
  <c r="AG83" i="135"/>
  <c r="AJ82" i="135"/>
  <c r="AG82" i="135"/>
  <c r="AJ81" i="135"/>
  <c r="AG81" i="135"/>
  <c r="AJ80" i="135"/>
  <c r="AG80" i="135"/>
  <c r="AJ79" i="135"/>
  <c r="AG79" i="135"/>
  <c r="AJ78" i="135"/>
  <c r="AG78" i="135"/>
  <c r="AJ77" i="135"/>
  <c r="AG77" i="135"/>
  <c r="AJ76" i="135"/>
  <c r="AG76" i="135"/>
  <c r="AH76" i="135" s="1"/>
  <c r="AI76" i="135" s="1"/>
  <c r="AJ75" i="135"/>
  <c r="AG75" i="135"/>
  <c r="AJ86" i="136"/>
  <c r="AG86" i="136"/>
  <c r="AJ85" i="136"/>
  <c r="AG85" i="136"/>
  <c r="AJ84" i="136"/>
  <c r="AG84" i="136"/>
  <c r="AJ83" i="136"/>
  <c r="AG83" i="136"/>
  <c r="AJ82" i="136"/>
  <c r="AG82" i="136"/>
  <c r="AJ81" i="136"/>
  <c r="AG81" i="136"/>
  <c r="AJ80" i="136"/>
  <c r="AG80" i="136"/>
  <c r="AJ79" i="136"/>
  <c r="AG79" i="136"/>
  <c r="AH79" i="136" s="1"/>
  <c r="AI79" i="136" s="1"/>
  <c r="AJ78" i="136"/>
  <c r="AG78" i="136"/>
  <c r="AH78" i="136" s="1"/>
  <c r="AI78" i="136" s="1"/>
  <c r="AJ77" i="136"/>
  <c r="AG77" i="136"/>
  <c r="AH77" i="136" s="1"/>
  <c r="AI77" i="136" s="1"/>
  <c r="AJ76" i="136"/>
  <c r="AG76" i="136"/>
  <c r="AH76" i="136" s="1"/>
  <c r="AI76" i="136" s="1"/>
  <c r="AJ75" i="136"/>
  <c r="AG75" i="136"/>
  <c r="AH75" i="136" s="1"/>
  <c r="AI75" i="136" s="1"/>
  <c r="AJ86" i="140"/>
  <c r="AG86" i="140"/>
  <c r="AJ85" i="140"/>
  <c r="AG85" i="140"/>
  <c r="AJ84" i="140"/>
  <c r="AG84" i="140"/>
  <c r="AJ83" i="140"/>
  <c r="AG83" i="140"/>
  <c r="AJ82" i="140"/>
  <c r="AG82" i="140"/>
  <c r="AJ81" i="140"/>
  <c r="AG81" i="140"/>
  <c r="AJ80" i="140"/>
  <c r="AG80" i="140"/>
  <c r="AJ79" i="140"/>
  <c r="AG79" i="140"/>
  <c r="AJ78" i="140"/>
  <c r="AG78" i="140"/>
  <c r="AJ77" i="140"/>
  <c r="AG77" i="140"/>
  <c r="AH77" i="140" s="1"/>
  <c r="AI77" i="140" s="1"/>
  <c r="AJ76" i="140"/>
  <c r="AG76" i="140"/>
  <c r="AH76" i="140" s="1"/>
  <c r="AI76" i="140" s="1"/>
  <c r="AJ75" i="140"/>
  <c r="AG75" i="140"/>
  <c r="AH75" i="140" s="1"/>
  <c r="AI75" i="140" s="1"/>
  <c r="AJ86" i="127"/>
  <c r="AG86" i="127"/>
  <c r="AJ85" i="127"/>
  <c r="AG85" i="127"/>
  <c r="AJ84" i="127"/>
  <c r="AG84" i="127"/>
  <c r="AJ83" i="127"/>
  <c r="AG83" i="127"/>
  <c r="AJ82" i="127"/>
  <c r="AG82" i="127"/>
  <c r="AJ81" i="127"/>
  <c r="AG81" i="127"/>
  <c r="AJ80" i="127"/>
  <c r="AG80" i="127"/>
  <c r="AJ79" i="127"/>
  <c r="AG79" i="127"/>
  <c r="AJ78" i="127"/>
  <c r="AG78" i="127"/>
  <c r="AJ77" i="127"/>
  <c r="AG77" i="127"/>
  <c r="AJ76" i="127"/>
  <c r="AG76" i="127"/>
  <c r="AJ75" i="127"/>
  <c r="AG75" i="127"/>
  <c r="AH75" i="127" s="1"/>
  <c r="AI75" i="127" s="1"/>
  <c r="AJ86" i="130"/>
  <c r="AG86" i="130"/>
  <c r="AJ85" i="130"/>
  <c r="AG85" i="130"/>
  <c r="AJ84" i="130"/>
  <c r="AG84" i="130"/>
  <c r="AJ83" i="130"/>
  <c r="AG83" i="130"/>
  <c r="AJ82" i="130"/>
  <c r="AG82" i="130"/>
  <c r="AJ81" i="130"/>
  <c r="AG81" i="130"/>
  <c r="AJ80" i="130"/>
  <c r="AG80" i="130"/>
  <c r="AJ79" i="130"/>
  <c r="AG79" i="130"/>
  <c r="AJ78" i="130"/>
  <c r="AG78" i="130"/>
  <c r="AJ77" i="130"/>
  <c r="AG77" i="130"/>
  <c r="AJ76" i="130"/>
  <c r="AG76" i="130"/>
  <c r="AJ75" i="130"/>
  <c r="AG75" i="130"/>
  <c r="AH75" i="130" s="1"/>
  <c r="AI75" i="130" s="1"/>
  <c r="AJ86" i="131"/>
  <c r="AG86" i="131"/>
  <c r="AJ85" i="131"/>
  <c r="AG85" i="131"/>
  <c r="AJ84" i="131"/>
  <c r="AG84" i="131"/>
  <c r="AJ83" i="131"/>
  <c r="AG83" i="131"/>
  <c r="AJ82" i="131"/>
  <c r="AG82" i="131"/>
  <c r="AJ81" i="131"/>
  <c r="AG81" i="131"/>
  <c r="AJ80" i="131"/>
  <c r="AG80" i="131"/>
  <c r="AJ79" i="131"/>
  <c r="AG79" i="131"/>
  <c r="AJ78" i="131"/>
  <c r="AG78" i="131"/>
  <c r="AJ77" i="131"/>
  <c r="AG77" i="131"/>
  <c r="AJ76" i="131"/>
  <c r="AG76" i="131"/>
  <c r="AH76" i="131" s="1"/>
  <c r="AI76" i="131" s="1"/>
  <c r="AJ75" i="131"/>
  <c r="AG75" i="131"/>
  <c r="AH75" i="131" s="1"/>
  <c r="AI75" i="131" s="1"/>
  <c r="AJ86" i="132"/>
  <c r="AG86" i="132"/>
  <c r="AJ85" i="132"/>
  <c r="AG85" i="132"/>
  <c r="AJ84" i="132"/>
  <c r="AG84" i="132"/>
  <c r="AJ83" i="132"/>
  <c r="AG83" i="132"/>
  <c r="AJ82" i="132"/>
  <c r="AG82" i="132"/>
  <c r="AJ81" i="132"/>
  <c r="AG81" i="132"/>
  <c r="AJ80" i="132"/>
  <c r="AG80" i="132"/>
  <c r="AJ79" i="132"/>
  <c r="AG79" i="132"/>
  <c r="AJ78" i="132"/>
  <c r="AG78" i="132"/>
  <c r="AJ77" i="132"/>
  <c r="AG77" i="132"/>
  <c r="AJ76" i="132"/>
  <c r="AG76" i="132"/>
  <c r="AH76" i="132" s="1"/>
  <c r="AI76" i="132" s="1"/>
  <c r="AJ75" i="132"/>
  <c r="AG75" i="132"/>
  <c r="AH75" i="132" s="1"/>
  <c r="AI75" i="132" s="1"/>
  <c r="AJ86" i="133"/>
  <c r="AG86" i="133"/>
  <c r="AJ85" i="133"/>
  <c r="AG85" i="133"/>
  <c r="AJ84" i="133"/>
  <c r="AG84" i="133"/>
  <c r="AJ83" i="133"/>
  <c r="AG83" i="133"/>
  <c r="AJ82" i="133"/>
  <c r="AG82" i="133"/>
  <c r="AJ81" i="133"/>
  <c r="AG81" i="133"/>
  <c r="AJ80" i="133"/>
  <c r="AG80" i="133"/>
  <c r="AJ79" i="133"/>
  <c r="AG79" i="133"/>
  <c r="AJ78" i="133"/>
  <c r="AG78" i="133"/>
  <c r="AJ77" i="133"/>
  <c r="AG77" i="133"/>
  <c r="AH77" i="133" s="1"/>
  <c r="AI77" i="133" s="1"/>
  <c r="AJ76" i="133"/>
  <c r="AG76" i="133"/>
  <c r="AH76" i="133" s="1"/>
  <c r="AI76" i="133" s="1"/>
  <c r="AJ75" i="133"/>
  <c r="AG75" i="133"/>
  <c r="AH75" i="133" s="1"/>
  <c r="AI75" i="133" s="1"/>
  <c r="AJ86" i="134"/>
  <c r="AG86" i="134"/>
  <c r="AJ85" i="134"/>
  <c r="AG85" i="134"/>
  <c r="AJ84" i="134"/>
  <c r="AG84" i="134"/>
  <c r="AJ83" i="134"/>
  <c r="AG83" i="134"/>
  <c r="AJ82" i="134"/>
  <c r="AG82" i="134"/>
  <c r="AJ81" i="134"/>
  <c r="AG81" i="134"/>
  <c r="AJ80" i="134"/>
  <c r="AG80" i="134"/>
  <c r="AJ79" i="134"/>
  <c r="AG79" i="134"/>
  <c r="AJ78" i="134"/>
  <c r="AG78" i="134"/>
  <c r="AJ77" i="134"/>
  <c r="AG77" i="134"/>
  <c r="AJ76" i="134"/>
  <c r="AG76" i="134"/>
  <c r="AH76" i="134" s="1"/>
  <c r="AI76" i="134" s="1"/>
  <c r="AJ75" i="134"/>
  <c r="AG75" i="134"/>
  <c r="AH75" i="134" s="1"/>
  <c r="AI75" i="134" s="1"/>
  <c r="AJ86" i="137"/>
  <c r="AG86" i="137"/>
  <c r="AJ85" i="137"/>
  <c r="AG85" i="137"/>
  <c r="AJ84" i="137"/>
  <c r="AG84" i="137"/>
  <c r="AJ83" i="137"/>
  <c r="AG83" i="137"/>
  <c r="AJ82" i="137"/>
  <c r="AG82" i="137"/>
  <c r="AJ81" i="137"/>
  <c r="AG81" i="137"/>
  <c r="AJ80" i="137"/>
  <c r="AG80" i="137"/>
  <c r="AJ79" i="137"/>
  <c r="AG79" i="137"/>
  <c r="AJ78" i="137"/>
  <c r="AG78" i="137"/>
  <c r="AJ77" i="137"/>
  <c r="AG77" i="137"/>
  <c r="AH77" i="137" s="1"/>
  <c r="AI77" i="137" s="1"/>
  <c r="AJ76" i="137"/>
  <c r="AG76" i="137"/>
  <c r="AJ75" i="137"/>
  <c r="AG75" i="137"/>
  <c r="AH75" i="137" s="1"/>
  <c r="AI75" i="137" s="1"/>
  <c r="AJ86" i="138"/>
  <c r="AG86" i="138"/>
  <c r="AJ85" i="138"/>
  <c r="AG85" i="138"/>
  <c r="AJ84" i="138"/>
  <c r="AG84" i="138"/>
  <c r="AJ83" i="138"/>
  <c r="AG83" i="138"/>
  <c r="AJ82" i="138"/>
  <c r="AG82" i="138"/>
  <c r="AJ81" i="138"/>
  <c r="AG81" i="138"/>
  <c r="AJ80" i="138"/>
  <c r="AG80" i="138"/>
  <c r="AJ79" i="138"/>
  <c r="AG79" i="138"/>
  <c r="AJ78" i="138"/>
  <c r="AG78" i="138"/>
  <c r="AJ77" i="138"/>
  <c r="AG77" i="138"/>
  <c r="AH77" i="138" s="1"/>
  <c r="AI77" i="138" s="1"/>
  <c r="AJ76" i="138"/>
  <c r="AG76" i="138"/>
  <c r="AH76" i="138" s="1"/>
  <c r="AI76" i="138" s="1"/>
  <c r="AJ75" i="138"/>
  <c r="AG75" i="138"/>
  <c r="AJ86" i="139"/>
  <c r="AG86" i="139"/>
  <c r="AJ85" i="139"/>
  <c r="AG85" i="139"/>
  <c r="AJ84" i="139"/>
  <c r="AG84" i="139"/>
  <c r="AJ83" i="139"/>
  <c r="AG83" i="139"/>
  <c r="AJ82" i="139"/>
  <c r="AG82" i="139"/>
  <c r="AJ81" i="139"/>
  <c r="AG81" i="139"/>
  <c r="AJ80" i="139"/>
  <c r="AG80" i="139"/>
  <c r="AJ79" i="139"/>
  <c r="AG79" i="139"/>
  <c r="AJ78" i="139"/>
  <c r="AG78" i="139"/>
  <c r="AJ77" i="139"/>
  <c r="AG77" i="139"/>
  <c r="AJ76" i="139"/>
  <c r="AG76" i="139"/>
  <c r="AH76" i="139" s="1"/>
  <c r="AI76" i="139" s="1"/>
  <c r="AJ75" i="139"/>
  <c r="AG75" i="139"/>
  <c r="AH75" i="139" s="1"/>
  <c r="AI75" i="139" s="1"/>
  <c r="AJ86" i="141"/>
  <c r="AG86" i="141"/>
  <c r="AJ85" i="141"/>
  <c r="AG85" i="141"/>
  <c r="AJ84" i="141"/>
  <c r="AG84" i="141"/>
  <c r="AJ83" i="141"/>
  <c r="AG83" i="141"/>
  <c r="AJ82" i="141"/>
  <c r="AG82" i="141"/>
  <c r="AJ81" i="141"/>
  <c r="AG81" i="141"/>
  <c r="AJ80" i="141"/>
  <c r="AG80" i="141"/>
  <c r="AJ79" i="141"/>
  <c r="AG79" i="141"/>
  <c r="AJ78" i="141"/>
  <c r="AG78" i="141"/>
  <c r="AJ77" i="141"/>
  <c r="AG77" i="141"/>
  <c r="AH77" i="141" s="1"/>
  <c r="AI77" i="141" s="1"/>
  <c r="AJ76" i="141"/>
  <c r="AG76" i="141"/>
  <c r="AH76" i="141" s="1"/>
  <c r="AI76" i="141" s="1"/>
  <c r="AJ75" i="141"/>
  <c r="AG75" i="141"/>
  <c r="AH75" i="141" s="1"/>
  <c r="AI75" i="141" s="1"/>
  <c r="AJ86" i="142"/>
  <c r="AG86" i="142"/>
  <c r="AJ85" i="142"/>
  <c r="AG85" i="142"/>
  <c r="AJ84" i="142"/>
  <c r="AG84" i="142"/>
  <c r="AJ83" i="142"/>
  <c r="AG83" i="142"/>
  <c r="AJ82" i="142"/>
  <c r="AG82" i="142"/>
  <c r="AJ81" i="142"/>
  <c r="AG81" i="142"/>
  <c r="AJ80" i="142"/>
  <c r="AG80" i="142"/>
  <c r="AJ79" i="142"/>
  <c r="AG79" i="142"/>
  <c r="AJ78" i="142"/>
  <c r="AG78" i="142"/>
  <c r="AJ77" i="142"/>
  <c r="AG77" i="142"/>
  <c r="AH77" i="142" s="1"/>
  <c r="AI77" i="142" s="1"/>
  <c r="AJ76" i="142"/>
  <c r="AG76" i="142"/>
  <c r="AH76" i="142" s="1"/>
  <c r="AI76" i="142" s="1"/>
  <c r="AJ75" i="142"/>
  <c r="AG75" i="142"/>
  <c r="AH75" i="142" s="1"/>
  <c r="AI75" i="142" s="1"/>
  <c r="AJ86" i="143"/>
  <c r="AG86" i="143"/>
  <c r="AJ85" i="143"/>
  <c r="AG85" i="143"/>
  <c r="AJ84" i="143"/>
  <c r="AG84" i="143"/>
  <c r="AJ83" i="143"/>
  <c r="AG83" i="143"/>
  <c r="AJ82" i="143"/>
  <c r="AG82" i="143"/>
  <c r="AJ81" i="143"/>
  <c r="AG81" i="143"/>
  <c r="AJ80" i="143"/>
  <c r="AG80" i="143"/>
  <c r="AJ79" i="143"/>
  <c r="AG79" i="143"/>
  <c r="AJ78" i="143"/>
  <c r="AG78" i="143"/>
  <c r="AJ77" i="143"/>
  <c r="AG77" i="143"/>
  <c r="AJ76" i="143"/>
  <c r="AG76" i="143"/>
  <c r="AH76" i="143" s="1"/>
  <c r="AI76" i="143" s="1"/>
  <c r="AJ75" i="143"/>
  <c r="AG75" i="143"/>
  <c r="AH75" i="143" s="1"/>
  <c r="AI75" i="143" s="1"/>
  <c r="AJ86" i="144"/>
  <c r="AG86" i="144"/>
  <c r="AJ85" i="144"/>
  <c r="AG85" i="144"/>
  <c r="AJ84" i="144"/>
  <c r="AG84" i="144"/>
  <c r="AJ83" i="144"/>
  <c r="AG83" i="144"/>
  <c r="AJ82" i="144"/>
  <c r="AG82" i="144"/>
  <c r="AJ81" i="144"/>
  <c r="AG81" i="144"/>
  <c r="AJ80" i="144"/>
  <c r="AG80" i="144"/>
  <c r="AJ79" i="144"/>
  <c r="AG79" i="144"/>
  <c r="AJ78" i="144"/>
  <c r="AG78" i="144"/>
  <c r="AJ77" i="144"/>
  <c r="AG77" i="144"/>
  <c r="AJ76" i="144"/>
  <c r="AG76" i="144"/>
  <c r="AJ75" i="144"/>
  <c r="AG75" i="144"/>
  <c r="AH75" i="144" s="1"/>
  <c r="AI75" i="144" s="1"/>
  <c r="AJ86" i="148"/>
  <c r="AG86" i="148"/>
  <c r="AJ85" i="148"/>
  <c r="AG85" i="148"/>
  <c r="AJ84" i="148"/>
  <c r="AG84" i="148"/>
  <c r="AJ83" i="148"/>
  <c r="AG83" i="148"/>
  <c r="AJ82" i="148"/>
  <c r="AG82" i="148"/>
  <c r="AJ81" i="148"/>
  <c r="AG81" i="148"/>
  <c r="AJ80" i="148"/>
  <c r="AG80" i="148"/>
  <c r="AJ79" i="148"/>
  <c r="AG79" i="148"/>
  <c r="AJ78" i="148"/>
  <c r="AG78" i="148"/>
  <c r="AJ77" i="148"/>
  <c r="AG77" i="148"/>
  <c r="AH77" i="148" s="1"/>
  <c r="AI77" i="148" s="1"/>
  <c r="AJ76" i="148"/>
  <c r="AG76" i="148"/>
  <c r="AH76" i="148" s="1"/>
  <c r="AI76" i="148" s="1"/>
  <c r="AJ75" i="148"/>
  <c r="AG75" i="148"/>
  <c r="AH75" i="148" s="1"/>
  <c r="AI75" i="148" s="1"/>
  <c r="AJ86" i="145"/>
  <c r="AG86" i="145"/>
  <c r="AJ85" i="145"/>
  <c r="AG85" i="145"/>
  <c r="AJ84" i="145"/>
  <c r="AG84" i="145"/>
  <c r="AJ83" i="145"/>
  <c r="AG83" i="145"/>
  <c r="AJ82" i="145"/>
  <c r="AG82" i="145"/>
  <c r="AJ81" i="145"/>
  <c r="AG81" i="145"/>
  <c r="AJ80" i="145"/>
  <c r="AG80" i="145"/>
  <c r="AJ79" i="145"/>
  <c r="AG79" i="145"/>
  <c r="AJ78" i="145"/>
  <c r="AG78" i="145"/>
  <c r="AJ77" i="145"/>
  <c r="AG77" i="145"/>
  <c r="AJ76" i="145"/>
  <c r="AG76" i="145"/>
  <c r="AH76" i="145" s="1"/>
  <c r="AI76" i="145" s="1"/>
  <c r="AJ75" i="145"/>
  <c r="AG75" i="145"/>
  <c r="AH75" i="145" s="1"/>
  <c r="AI75" i="145" s="1"/>
  <c r="AJ86" i="146"/>
  <c r="AG86" i="146"/>
  <c r="AJ85" i="146"/>
  <c r="AG85" i="146"/>
  <c r="AJ84" i="146"/>
  <c r="AG84" i="146"/>
  <c r="AJ83" i="146"/>
  <c r="AG83" i="146"/>
  <c r="AJ82" i="146"/>
  <c r="AG82" i="146"/>
  <c r="AJ81" i="146"/>
  <c r="AG81" i="146"/>
  <c r="AJ80" i="146"/>
  <c r="AG80" i="146"/>
  <c r="AJ79" i="146"/>
  <c r="AG79" i="146"/>
  <c r="AJ78" i="146"/>
  <c r="AG78" i="146"/>
  <c r="AJ77" i="146"/>
  <c r="AG77" i="146"/>
  <c r="AJ76" i="146"/>
  <c r="AG76" i="146"/>
  <c r="AH76" i="146" s="1"/>
  <c r="AI76" i="146" s="1"/>
  <c r="AJ75" i="146"/>
  <c r="AG75" i="146"/>
  <c r="AJ86" i="147"/>
  <c r="AG86" i="147"/>
  <c r="AJ85" i="147"/>
  <c r="AG85" i="147"/>
  <c r="AJ84" i="147"/>
  <c r="AG84" i="147"/>
  <c r="AJ83" i="147"/>
  <c r="AG83" i="147"/>
  <c r="AJ82" i="147"/>
  <c r="AG82" i="147"/>
  <c r="AJ81" i="147"/>
  <c r="AG81" i="147"/>
  <c r="AJ80" i="147"/>
  <c r="AG80" i="147"/>
  <c r="AJ79" i="147"/>
  <c r="AG79" i="147"/>
  <c r="AJ78" i="147"/>
  <c r="AG78" i="147"/>
  <c r="AJ77" i="147"/>
  <c r="AG77" i="147"/>
  <c r="AJ76" i="147"/>
  <c r="AG76" i="147"/>
  <c r="AH76" i="147" s="1"/>
  <c r="AI76" i="147" s="1"/>
  <c r="AJ75" i="147"/>
  <c r="AG75" i="147"/>
  <c r="AH75" i="147" s="1"/>
  <c r="AI75" i="147" s="1"/>
  <c r="AJ86" i="149"/>
  <c r="AG86" i="149"/>
  <c r="AJ85" i="149"/>
  <c r="AG85" i="149"/>
  <c r="AJ84" i="149"/>
  <c r="AG84" i="149"/>
  <c r="AJ83" i="149"/>
  <c r="AG83" i="149"/>
  <c r="AJ82" i="149"/>
  <c r="AG82" i="149"/>
  <c r="AJ81" i="149"/>
  <c r="AG81" i="149"/>
  <c r="AJ80" i="149"/>
  <c r="AG80" i="149"/>
  <c r="AJ79" i="149"/>
  <c r="AG79" i="149"/>
  <c r="AH79" i="149" s="1"/>
  <c r="AI79" i="149" s="1"/>
  <c r="AJ78" i="149"/>
  <c r="AG78" i="149"/>
  <c r="AH78" i="149" s="1"/>
  <c r="AI78" i="149" s="1"/>
  <c r="AJ77" i="149"/>
  <c r="AG77" i="149"/>
  <c r="AH77" i="149" s="1"/>
  <c r="AI77" i="149" s="1"/>
  <c r="AJ76" i="149"/>
  <c r="AG76" i="149"/>
  <c r="AH76" i="149" s="1"/>
  <c r="AI76" i="149" s="1"/>
  <c r="AJ75" i="149"/>
  <c r="AG75" i="149"/>
  <c r="AH75" i="149" s="1"/>
  <c r="AI75" i="149" s="1"/>
  <c r="AJ86" i="150"/>
  <c r="AG86" i="150"/>
  <c r="AJ85" i="150"/>
  <c r="AG85" i="150"/>
  <c r="AJ84" i="150"/>
  <c r="AG84" i="150"/>
  <c r="AJ83" i="150"/>
  <c r="AG83" i="150"/>
  <c r="AJ82" i="150"/>
  <c r="AG82" i="150"/>
  <c r="AJ81" i="150"/>
  <c r="AG81" i="150"/>
  <c r="AJ80" i="150"/>
  <c r="AG80" i="150"/>
  <c r="AJ79" i="150"/>
  <c r="AG79" i="150"/>
  <c r="AJ78" i="150"/>
  <c r="AG78" i="150"/>
  <c r="AH78" i="150" s="1"/>
  <c r="AI78" i="150" s="1"/>
  <c r="AJ77" i="150"/>
  <c r="AG77" i="150"/>
  <c r="AH77" i="150" s="1"/>
  <c r="AI77" i="150" s="1"/>
  <c r="AJ76" i="150"/>
  <c r="AG76" i="150"/>
  <c r="AH76" i="150" s="1"/>
  <c r="AI76" i="150" s="1"/>
  <c r="AJ75" i="150"/>
  <c r="AG75" i="150"/>
  <c r="AH75" i="150" s="1"/>
  <c r="AI75" i="150" s="1"/>
  <c r="AJ86" i="151"/>
  <c r="AG86" i="151"/>
  <c r="AJ85" i="151"/>
  <c r="AG85" i="151"/>
  <c r="AJ84" i="151"/>
  <c r="AG84" i="151"/>
  <c r="AJ83" i="151"/>
  <c r="AG83" i="151"/>
  <c r="AJ82" i="151"/>
  <c r="AG82" i="151"/>
  <c r="AJ81" i="151"/>
  <c r="AG81" i="151"/>
  <c r="AJ80" i="151"/>
  <c r="AG80" i="151"/>
  <c r="AJ79" i="151"/>
  <c r="AG79" i="151"/>
  <c r="AJ78" i="151"/>
  <c r="AG78" i="151"/>
  <c r="AJ77" i="151"/>
  <c r="AG77" i="151"/>
  <c r="AJ76" i="151"/>
  <c r="AG76" i="151"/>
  <c r="AH76" i="151" s="1"/>
  <c r="AI76" i="151" s="1"/>
  <c r="AJ75" i="151"/>
  <c r="AG75" i="151"/>
  <c r="AH75" i="151" s="1"/>
  <c r="AI75" i="151" s="1"/>
  <c r="AJ86" i="152"/>
  <c r="AG86" i="152"/>
  <c r="AJ85" i="152"/>
  <c r="AG85" i="152"/>
  <c r="AJ84" i="152"/>
  <c r="AG84" i="152"/>
  <c r="AJ83" i="152"/>
  <c r="AG83" i="152"/>
  <c r="AJ82" i="152"/>
  <c r="AG82" i="152"/>
  <c r="AJ81" i="152"/>
  <c r="AG81" i="152"/>
  <c r="AJ80" i="152"/>
  <c r="AG80" i="152"/>
  <c r="AJ79" i="152"/>
  <c r="AG79" i="152"/>
  <c r="AJ78" i="152"/>
  <c r="AG78" i="152"/>
  <c r="AJ77" i="152"/>
  <c r="AG77" i="152"/>
  <c r="AJ76" i="152"/>
  <c r="AG76" i="152"/>
  <c r="AH76" i="152" s="1"/>
  <c r="AI76" i="152" s="1"/>
  <c r="AJ75" i="152"/>
  <c r="AG75" i="152"/>
  <c r="AH75" i="152" s="1"/>
  <c r="AI75" i="152" s="1"/>
  <c r="AJ86" i="153"/>
  <c r="AG86" i="153"/>
  <c r="AJ85" i="153"/>
  <c r="AG85" i="153"/>
  <c r="AJ84" i="153"/>
  <c r="AG84" i="153"/>
  <c r="AJ83" i="153"/>
  <c r="AG83" i="153"/>
  <c r="AJ82" i="153"/>
  <c r="AG82" i="153"/>
  <c r="AJ81" i="153"/>
  <c r="AG81" i="153"/>
  <c r="AJ80" i="153"/>
  <c r="AG80" i="153"/>
  <c r="AJ79" i="153"/>
  <c r="AG79" i="153"/>
  <c r="AJ78" i="153"/>
  <c r="AG78" i="153"/>
  <c r="AJ77" i="153"/>
  <c r="AG77" i="153"/>
  <c r="AJ76" i="153"/>
  <c r="AG76" i="153"/>
  <c r="AH76" i="153" s="1"/>
  <c r="AI76" i="153" s="1"/>
  <c r="AJ75" i="153"/>
  <c r="AG75" i="153"/>
  <c r="AH75" i="153" s="1"/>
  <c r="AI75" i="153" s="1"/>
  <c r="AJ86" i="154"/>
  <c r="AG86" i="154"/>
  <c r="AJ85" i="154"/>
  <c r="AG85" i="154"/>
  <c r="AJ84" i="154"/>
  <c r="AG84" i="154"/>
  <c r="AJ83" i="154"/>
  <c r="AG83" i="154"/>
  <c r="AJ82" i="154"/>
  <c r="AG82" i="154"/>
  <c r="AJ81" i="154"/>
  <c r="AG81" i="154"/>
  <c r="AJ80" i="154"/>
  <c r="AG80" i="154"/>
  <c r="AJ79" i="154"/>
  <c r="AG79" i="154"/>
  <c r="AJ78" i="154"/>
  <c r="AG78" i="154"/>
  <c r="AJ77" i="154"/>
  <c r="AG77" i="154"/>
  <c r="AJ76" i="154"/>
  <c r="AG76" i="154"/>
  <c r="AJ75" i="154"/>
  <c r="AG75" i="154"/>
  <c r="AH75" i="154" s="1"/>
  <c r="AI75" i="154" s="1"/>
  <c r="AJ86" i="155"/>
  <c r="AG86" i="155"/>
  <c r="AJ85" i="155"/>
  <c r="AG85" i="155"/>
  <c r="AH85" i="155" s="1"/>
  <c r="AI85" i="155" s="1"/>
  <c r="AJ84" i="155"/>
  <c r="AG84" i="155"/>
  <c r="AH84" i="155" s="1"/>
  <c r="AI84" i="155" s="1"/>
  <c r="AJ83" i="155"/>
  <c r="AG83" i="155"/>
  <c r="AH83" i="155" s="1"/>
  <c r="AI83" i="155" s="1"/>
  <c r="AJ82" i="155"/>
  <c r="AG82" i="155"/>
  <c r="AH82" i="155" s="1"/>
  <c r="AI82" i="155" s="1"/>
  <c r="AJ81" i="155"/>
  <c r="AG81" i="155"/>
  <c r="AH81" i="155" s="1"/>
  <c r="AI81" i="155" s="1"/>
  <c r="AJ80" i="155"/>
  <c r="AG80" i="155"/>
  <c r="AH80" i="155" s="1"/>
  <c r="AI80" i="155" s="1"/>
  <c r="AJ79" i="155"/>
  <c r="AG79" i="155"/>
  <c r="AH79" i="155" s="1"/>
  <c r="AI79" i="155" s="1"/>
  <c r="AJ78" i="155"/>
  <c r="AG78" i="155"/>
  <c r="AH78" i="155" s="1"/>
  <c r="AI78" i="155" s="1"/>
  <c r="AJ77" i="155"/>
  <c r="AG77" i="155"/>
  <c r="AH77" i="155" s="1"/>
  <c r="AI77" i="155" s="1"/>
  <c r="AJ76" i="155"/>
  <c r="AG76" i="155"/>
  <c r="AH76" i="155" s="1"/>
  <c r="AI76" i="155" s="1"/>
  <c r="AJ75" i="155"/>
  <c r="AG75" i="155"/>
  <c r="AH75" i="155" s="1"/>
  <c r="AI75" i="155" s="1"/>
  <c r="AJ86" i="156"/>
  <c r="AI86" i="156"/>
  <c r="AJ85" i="156"/>
  <c r="AI85" i="156"/>
  <c r="AJ84" i="156"/>
  <c r="AI84" i="156"/>
  <c r="AJ83" i="156"/>
  <c r="AI83" i="156"/>
  <c r="AJ82" i="156"/>
  <c r="AI82" i="156"/>
  <c r="AJ81" i="156"/>
  <c r="AI81" i="156"/>
  <c r="AJ80" i="156"/>
  <c r="AI80" i="156"/>
  <c r="AJ79" i="156"/>
  <c r="AI79" i="156"/>
  <c r="AJ78" i="156"/>
  <c r="AI78" i="156"/>
  <c r="AJ77" i="156"/>
  <c r="AI77" i="156"/>
  <c r="AJ76" i="156"/>
  <c r="AI76" i="156"/>
  <c r="AJ75" i="156"/>
  <c r="AI75" i="156"/>
  <c r="AJ86" i="157"/>
  <c r="AG86" i="157"/>
  <c r="AJ85" i="157"/>
  <c r="AG85" i="157"/>
  <c r="AJ84" i="157"/>
  <c r="AG84" i="157"/>
  <c r="AJ83" i="157"/>
  <c r="AG83" i="157"/>
  <c r="AJ82" i="157"/>
  <c r="AG82" i="157"/>
  <c r="AJ81" i="157"/>
  <c r="AG81" i="157"/>
  <c r="AJ80" i="157"/>
  <c r="AG80" i="157"/>
  <c r="AJ79" i="157"/>
  <c r="AG79" i="157"/>
  <c r="AJ78" i="157"/>
  <c r="AG78" i="157"/>
  <c r="AJ77" i="157"/>
  <c r="AG77" i="157"/>
  <c r="AJ76" i="157"/>
  <c r="AG76" i="157"/>
  <c r="AJ75" i="157"/>
  <c r="AG75" i="157"/>
  <c r="AJ86" i="158"/>
  <c r="AG86" i="158"/>
  <c r="AJ85" i="158"/>
  <c r="AG85" i="158"/>
  <c r="AJ84" i="158"/>
  <c r="AG84" i="158"/>
  <c r="AJ83" i="158"/>
  <c r="AG83" i="158"/>
  <c r="AJ82" i="158"/>
  <c r="AG82" i="158"/>
  <c r="AJ81" i="158"/>
  <c r="AG81" i="158"/>
  <c r="AJ80" i="158"/>
  <c r="AG80" i="158"/>
  <c r="AJ79" i="158"/>
  <c r="AG79" i="158"/>
  <c r="AJ78" i="158"/>
  <c r="AG78" i="158"/>
  <c r="AJ77" i="158"/>
  <c r="AG77" i="158"/>
  <c r="AJ76" i="158"/>
  <c r="AG76" i="158"/>
  <c r="AJ75" i="158"/>
  <c r="AG75" i="158"/>
  <c r="AH75" i="158" s="1"/>
  <c r="AI75" i="158" s="1"/>
  <c r="AJ86" i="159"/>
  <c r="AG86" i="159"/>
  <c r="AJ85" i="159"/>
  <c r="AG85" i="159"/>
  <c r="AJ84" i="159"/>
  <c r="AG84" i="159"/>
  <c r="AJ83" i="159"/>
  <c r="AG83" i="159"/>
  <c r="AJ82" i="159"/>
  <c r="AG82" i="159"/>
  <c r="AJ81" i="159"/>
  <c r="AG81" i="159"/>
  <c r="AJ80" i="159"/>
  <c r="AG80" i="159"/>
  <c r="AJ79" i="159"/>
  <c r="AG79" i="159"/>
  <c r="AJ78" i="159"/>
  <c r="AG78" i="159"/>
  <c r="AJ77" i="159"/>
  <c r="AG77" i="159"/>
  <c r="AJ76" i="159"/>
  <c r="AG76" i="159"/>
  <c r="AJ75" i="159"/>
  <c r="AG75" i="159"/>
  <c r="AJ86" i="160"/>
  <c r="AG86" i="160"/>
  <c r="AJ85" i="160"/>
  <c r="AG85" i="160"/>
  <c r="AJ84" i="160"/>
  <c r="AG84" i="160"/>
  <c r="AJ83" i="160"/>
  <c r="AG83" i="160"/>
  <c r="AJ82" i="160"/>
  <c r="AG82" i="160"/>
  <c r="AJ81" i="160"/>
  <c r="AG81" i="160"/>
  <c r="AH81" i="160" s="1"/>
  <c r="AI81" i="160" s="1"/>
  <c r="AJ80" i="160"/>
  <c r="AG80" i="160"/>
  <c r="AH80" i="160" s="1"/>
  <c r="AI80" i="160" s="1"/>
  <c r="AJ79" i="160"/>
  <c r="AG79" i="160"/>
  <c r="AH79" i="160" s="1"/>
  <c r="AI79" i="160" s="1"/>
  <c r="AJ78" i="160"/>
  <c r="AG78" i="160"/>
  <c r="AH78" i="160" s="1"/>
  <c r="AI78" i="160" s="1"/>
  <c r="AJ77" i="160"/>
  <c r="AG77" i="160"/>
  <c r="AH77" i="160" s="1"/>
  <c r="AI77" i="160" s="1"/>
  <c r="AJ76" i="160"/>
  <c r="AG76" i="160"/>
  <c r="AH76" i="160" s="1"/>
  <c r="AI76" i="160" s="1"/>
  <c r="AJ75" i="160"/>
  <c r="AG75" i="160"/>
  <c r="AJ86" i="161"/>
  <c r="AG86" i="161"/>
  <c r="AJ85" i="161"/>
  <c r="AG85" i="161"/>
  <c r="AH85" i="161" s="1"/>
  <c r="AI85" i="161" s="1"/>
  <c r="AJ84" i="161"/>
  <c r="AG84" i="161"/>
  <c r="AH84" i="161" s="1"/>
  <c r="AI84" i="161" s="1"/>
  <c r="AJ83" i="161"/>
  <c r="AG83" i="161"/>
  <c r="AH83" i="161" s="1"/>
  <c r="AI83" i="161" s="1"/>
  <c r="AJ82" i="161"/>
  <c r="AG82" i="161"/>
  <c r="AH82" i="161" s="1"/>
  <c r="AI82" i="161" s="1"/>
  <c r="AJ81" i="161"/>
  <c r="AG81" i="161"/>
  <c r="AH81" i="161" s="1"/>
  <c r="AI81" i="161" s="1"/>
  <c r="AJ80" i="161"/>
  <c r="AG80" i="161"/>
  <c r="AH80" i="161" s="1"/>
  <c r="AI80" i="161" s="1"/>
  <c r="AJ79" i="161"/>
  <c r="AG79" i="161"/>
  <c r="AH79" i="161" s="1"/>
  <c r="AI79" i="161" s="1"/>
  <c r="AJ78" i="161"/>
  <c r="AG78" i="161"/>
  <c r="AH78" i="161" s="1"/>
  <c r="AI78" i="161" s="1"/>
  <c r="AJ77" i="161"/>
  <c r="AG77" i="161"/>
  <c r="AH77" i="161" s="1"/>
  <c r="AI77" i="161" s="1"/>
  <c r="AJ76" i="161"/>
  <c r="AG76" i="161"/>
  <c r="AH76" i="161" s="1"/>
  <c r="AI76" i="161" s="1"/>
  <c r="AJ75" i="161"/>
  <c r="AG75" i="161"/>
  <c r="AH75" i="161" s="1"/>
  <c r="AI75" i="161" s="1"/>
  <c r="AJ86" i="162"/>
  <c r="AG86" i="162"/>
  <c r="AJ85" i="162"/>
  <c r="AG85" i="162"/>
  <c r="AJ84" i="162"/>
  <c r="AG84" i="162"/>
  <c r="AJ83" i="162"/>
  <c r="AG83" i="162"/>
  <c r="AJ82" i="162"/>
  <c r="AG82" i="162"/>
  <c r="AJ81" i="162"/>
  <c r="AG81" i="162"/>
  <c r="AJ80" i="162"/>
  <c r="AG80" i="162"/>
  <c r="AJ79" i="162"/>
  <c r="AG79" i="162"/>
  <c r="AJ78" i="162"/>
  <c r="AG78" i="162"/>
  <c r="AJ77" i="162"/>
  <c r="AG77" i="162"/>
  <c r="AJ76" i="162"/>
  <c r="AG76" i="162"/>
  <c r="AJ75" i="162"/>
  <c r="AG75" i="162"/>
  <c r="AJ86" i="163"/>
  <c r="AG86" i="163"/>
  <c r="AJ85" i="163"/>
  <c r="AG85" i="163"/>
  <c r="AJ84" i="163"/>
  <c r="AG84" i="163"/>
  <c r="AJ83" i="163"/>
  <c r="AG83" i="163"/>
  <c r="AJ82" i="163"/>
  <c r="AG82" i="163"/>
  <c r="AJ81" i="163"/>
  <c r="AG81" i="163"/>
  <c r="AJ80" i="163"/>
  <c r="AG80" i="163"/>
  <c r="AJ79" i="163"/>
  <c r="AG79" i="163"/>
  <c r="AJ78" i="163"/>
  <c r="AG78" i="163"/>
  <c r="AJ77" i="163"/>
  <c r="AG77" i="163"/>
  <c r="AJ76" i="163"/>
  <c r="AG76" i="163"/>
  <c r="AH76" i="163" s="1"/>
  <c r="AI76" i="163" s="1"/>
  <c r="AJ75" i="163"/>
  <c r="AG75" i="163"/>
  <c r="AJ86" i="164"/>
  <c r="AG86" i="164"/>
  <c r="AJ85" i="164"/>
  <c r="AG85" i="164"/>
  <c r="AJ84" i="164"/>
  <c r="AG84" i="164"/>
  <c r="AJ83" i="164"/>
  <c r="AG83" i="164"/>
  <c r="AJ82" i="164"/>
  <c r="AG82" i="164"/>
  <c r="AJ81" i="164"/>
  <c r="AG81" i="164"/>
  <c r="AJ80" i="164"/>
  <c r="AG80" i="164"/>
  <c r="AJ79" i="164"/>
  <c r="AG79" i="164"/>
  <c r="AJ78" i="164"/>
  <c r="AG78" i="164"/>
  <c r="AJ77" i="164"/>
  <c r="AG77" i="164"/>
  <c r="AJ76" i="164"/>
  <c r="AG76" i="164"/>
  <c r="AH76" i="164" s="1"/>
  <c r="AI76" i="164" s="1"/>
  <c r="AJ75" i="164"/>
  <c r="AG75" i="164"/>
  <c r="AJ86" i="165"/>
  <c r="AG86" i="165"/>
  <c r="AJ85" i="165"/>
  <c r="AG85" i="165"/>
  <c r="AJ84" i="165"/>
  <c r="AG84" i="165"/>
  <c r="AJ83" i="165"/>
  <c r="AG83" i="165"/>
  <c r="AJ82" i="165"/>
  <c r="AG82" i="165"/>
  <c r="AJ81" i="165"/>
  <c r="AG81" i="165"/>
  <c r="AJ80" i="165"/>
  <c r="AG80" i="165"/>
  <c r="AJ79" i="165"/>
  <c r="AG79" i="165"/>
  <c r="AJ78" i="165"/>
  <c r="AG78" i="165"/>
  <c r="AJ77" i="165"/>
  <c r="AG77" i="165"/>
  <c r="AJ76" i="165"/>
  <c r="AG76" i="165"/>
  <c r="AH76" i="165" s="1"/>
  <c r="AI76" i="165" s="1"/>
  <c r="AJ75" i="165"/>
  <c r="AG75" i="165"/>
  <c r="AJ86" i="166"/>
  <c r="AG86" i="166"/>
  <c r="AJ85" i="166"/>
  <c r="AG85" i="166"/>
  <c r="AJ84" i="166"/>
  <c r="AG84" i="166"/>
  <c r="AJ83" i="166"/>
  <c r="AG83" i="166"/>
  <c r="AJ82" i="166"/>
  <c r="AG82" i="166"/>
  <c r="AJ81" i="166"/>
  <c r="AG81" i="166"/>
  <c r="AJ80" i="166"/>
  <c r="AG80" i="166"/>
  <c r="AJ79" i="166"/>
  <c r="AG79" i="166"/>
  <c r="AJ78" i="166"/>
  <c r="AG78" i="166"/>
  <c r="AJ77" i="166"/>
  <c r="AG77" i="166"/>
  <c r="AJ76" i="166"/>
  <c r="AG76" i="166"/>
  <c r="AH76" i="166" s="1"/>
  <c r="AI76" i="166" s="1"/>
  <c r="AJ75" i="166"/>
  <c r="AG75" i="166"/>
  <c r="AH75" i="166" s="1"/>
  <c r="AI75" i="166" s="1"/>
  <c r="AJ86" i="167"/>
  <c r="AG86" i="167"/>
  <c r="AJ85" i="167"/>
  <c r="AG85" i="167"/>
  <c r="AJ84" i="167"/>
  <c r="AG84" i="167"/>
  <c r="AJ83" i="167"/>
  <c r="AG83" i="167"/>
  <c r="AJ82" i="167"/>
  <c r="AG82" i="167"/>
  <c r="AJ81" i="167"/>
  <c r="AG81" i="167"/>
  <c r="AJ80" i="167"/>
  <c r="AG80" i="167"/>
  <c r="AJ79" i="167"/>
  <c r="AG79" i="167"/>
  <c r="AJ78" i="167"/>
  <c r="AG78" i="167"/>
  <c r="AJ77" i="167"/>
  <c r="AG77" i="167"/>
  <c r="AJ76" i="167"/>
  <c r="AG76" i="167"/>
  <c r="AH76" i="167" s="1"/>
  <c r="AI76" i="167" s="1"/>
  <c r="AJ75" i="167"/>
  <c r="AG75" i="167"/>
  <c r="AH75" i="167" s="1"/>
  <c r="AI75" i="167" s="1"/>
  <c r="AJ86" i="168"/>
  <c r="AG86" i="168"/>
  <c r="AJ85" i="168"/>
  <c r="AG85" i="168"/>
  <c r="AJ84" i="168"/>
  <c r="AG84" i="168"/>
  <c r="AJ83" i="168"/>
  <c r="AG83" i="168"/>
  <c r="AJ82" i="168"/>
  <c r="AG82" i="168"/>
  <c r="AJ81" i="168"/>
  <c r="AG81" i="168"/>
  <c r="AJ80" i="168"/>
  <c r="AG80" i="168"/>
  <c r="AJ79" i="168"/>
  <c r="AG79" i="168"/>
  <c r="AJ78" i="168"/>
  <c r="AG78" i="168"/>
  <c r="AJ77" i="168"/>
  <c r="AG77" i="168"/>
  <c r="AJ76" i="168"/>
  <c r="AG76" i="168"/>
  <c r="AH76" i="168" s="1"/>
  <c r="AI76" i="168" s="1"/>
  <c r="AJ75" i="168"/>
  <c r="AG75" i="168"/>
  <c r="AH75" i="168" s="1"/>
  <c r="AI75" i="168" s="1"/>
  <c r="AJ86" i="169"/>
  <c r="AH86" i="169"/>
  <c r="AI86" i="169" s="1"/>
  <c r="AJ85" i="169"/>
  <c r="AH85" i="169"/>
  <c r="AI85" i="169" s="1"/>
  <c r="AJ84" i="169"/>
  <c r="AH84" i="169"/>
  <c r="AI84" i="169" s="1"/>
  <c r="AJ83" i="169"/>
  <c r="AH83" i="169"/>
  <c r="AI83" i="169" s="1"/>
  <c r="AJ82" i="169"/>
  <c r="AH82" i="169"/>
  <c r="AI82" i="169" s="1"/>
  <c r="AJ81" i="169"/>
  <c r="AH81" i="169"/>
  <c r="AI81" i="169" s="1"/>
  <c r="AJ80" i="169"/>
  <c r="AH80" i="169"/>
  <c r="AI80" i="169" s="1"/>
  <c r="AJ79" i="169"/>
  <c r="AH79" i="169"/>
  <c r="AI79" i="169" s="1"/>
  <c r="AJ78" i="169"/>
  <c r="AH78" i="169"/>
  <c r="AI78" i="169" s="1"/>
  <c r="AJ77" i="169"/>
  <c r="AH77" i="169"/>
  <c r="AI77" i="169" s="1"/>
  <c r="AJ76" i="169"/>
  <c r="AH76" i="169"/>
  <c r="AI76" i="169" s="1"/>
  <c r="AJ75" i="169"/>
  <c r="AH75" i="169"/>
  <c r="AI75" i="169" s="1"/>
  <c r="AJ86" i="170"/>
  <c r="AH86" i="170"/>
  <c r="AI86" i="170" s="1"/>
  <c r="AJ85" i="170"/>
  <c r="AH85" i="170"/>
  <c r="AI85" i="170" s="1"/>
  <c r="AJ84" i="170"/>
  <c r="AH84" i="170"/>
  <c r="AI84" i="170" s="1"/>
  <c r="AJ83" i="170"/>
  <c r="AH83" i="170"/>
  <c r="AI83" i="170" s="1"/>
  <c r="AJ82" i="170"/>
  <c r="AH82" i="170"/>
  <c r="AI82" i="170" s="1"/>
  <c r="AJ81" i="170"/>
  <c r="AH81" i="170"/>
  <c r="AI81" i="170" s="1"/>
  <c r="AJ80" i="170"/>
  <c r="AH80" i="170"/>
  <c r="AI80" i="170" s="1"/>
  <c r="AJ79" i="170"/>
  <c r="AH79" i="170"/>
  <c r="AI79" i="170" s="1"/>
  <c r="AJ78" i="170"/>
  <c r="AH78" i="170"/>
  <c r="AI78" i="170" s="1"/>
  <c r="AJ77" i="170"/>
  <c r="AH77" i="170"/>
  <c r="AI77" i="170" s="1"/>
  <c r="AJ76" i="170"/>
  <c r="AH76" i="170"/>
  <c r="AI76" i="170" s="1"/>
  <c r="AJ75" i="170"/>
  <c r="AH75" i="170"/>
  <c r="AI75" i="170" s="1"/>
  <c r="AJ86" i="171"/>
  <c r="AI86" i="171"/>
  <c r="AJ85" i="171"/>
  <c r="AI85" i="171"/>
  <c r="AJ84" i="171"/>
  <c r="AI84" i="171"/>
  <c r="AJ83" i="171"/>
  <c r="AI83" i="171"/>
  <c r="AJ82" i="171"/>
  <c r="AI82" i="171"/>
  <c r="AJ81" i="171"/>
  <c r="AI81" i="171"/>
  <c r="AJ80" i="171"/>
  <c r="AI80" i="171"/>
  <c r="AJ79" i="171"/>
  <c r="AI79" i="171"/>
  <c r="AJ78" i="171"/>
  <c r="AI78" i="171"/>
  <c r="AJ77" i="171"/>
  <c r="AI77" i="171"/>
  <c r="AJ76" i="171"/>
  <c r="AI76" i="171"/>
  <c r="AJ75" i="171"/>
  <c r="AI75" i="171"/>
  <c r="AJ86" i="172"/>
  <c r="AG86" i="172"/>
  <c r="AH86" i="172" s="1"/>
  <c r="AI86" i="172" s="1"/>
  <c r="AJ85" i="172"/>
  <c r="AG85" i="172"/>
  <c r="AH85" i="172" s="1"/>
  <c r="AI85" i="172" s="1"/>
  <c r="AJ84" i="172"/>
  <c r="AG84" i="172"/>
  <c r="AH84" i="172" s="1"/>
  <c r="AI84" i="172" s="1"/>
  <c r="AJ83" i="172"/>
  <c r="AG83" i="172"/>
  <c r="AH83" i="172" s="1"/>
  <c r="AI83" i="172" s="1"/>
  <c r="AJ82" i="172"/>
  <c r="AG82" i="172"/>
  <c r="AH82" i="172" s="1"/>
  <c r="AI82" i="172" s="1"/>
  <c r="AJ81" i="172"/>
  <c r="AG81" i="172"/>
  <c r="AH81" i="172" s="1"/>
  <c r="AI81" i="172" s="1"/>
  <c r="AJ80" i="172"/>
  <c r="AG80" i="172"/>
  <c r="AH80" i="172" s="1"/>
  <c r="AI80" i="172" s="1"/>
  <c r="AJ79" i="172"/>
  <c r="AG79" i="172"/>
  <c r="AH79" i="172" s="1"/>
  <c r="AI79" i="172" s="1"/>
  <c r="AJ78" i="172"/>
  <c r="AG78" i="172"/>
  <c r="AH78" i="172" s="1"/>
  <c r="AI78" i="172" s="1"/>
  <c r="AJ77" i="172"/>
  <c r="AG77" i="172"/>
  <c r="AH77" i="172" s="1"/>
  <c r="AI77" i="172" s="1"/>
  <c r="AJ76" i="172"/>
  <c r="AG76" i="172"/>
  <c r="AH76" i="172" s="1"/>
  <c r="AI76" i="172" s="1"/>
  <c r="AJ75" i="172"/>
  <c r="AG75" i="172"/>
  <c r="AH75" i="172" s="1"/>
  <c r="AI75" i="172" s="1"/>
  <c r="AJ86" i="173"/>
  <c r="AI86" i="173"/>
  <c r="AJ85" i="173"/>
  <c r="AI85" i="173"/>
  <c r="AJ84" i="173"/>
  <c r="AI84" i="173"/>
  <c r="AJ83" i="173"/>
  <c r="AI83" i="173"/>
  <c r="AJ82" i="173"/>
  <c r="AI82" i="173"/>
  <c r="AJ81" i="173"/>
  <c r="AI81" i="173"/>
  <c r="AJ80" i="173"/>
  <c r="AI80" i="173"/>
  <c r="AJ79" i="173"/>
  <c r="AI79" i="173"/>
  <c r="AJ78" i="173"/>
  <c r="AI78" i="173"/>
  <c r="AJ77" i="173"/>
  <c r="AI77" i="173"/>
  <c r="AJ76" i="173"/>
  <c r="AI76" i="173"/>
  <c r="AJ75" i="173"/>
  <c r="AI75" i="173"/>
  <c r="AJ86" i="174"/>
  <c r="AI86" i="174"/>
  <c r="AJ85" i="174"/>
  <c r="AI85" i="174"/>
  <c r="AJ84" i="174"/>
  <c r="AI84" i="174"/>
  <c r="AJ83" i="174"/>
  <c r="AI83" i="174"/>
  <c r="AJ82" i="174"/>
  <c r="AI82" i="174"/>
  <c r="AJ81" i="174"/>
  <c r="AI81" i="174"/>
  <c r="AJ80" i="174"/>
  <c r="AI80" i="174"/>
  <c r="AJ79" i="174"/>
  <c r="AI79" i="174"/>
  <c r="AJ78" i="174"/>
  <c r="AI78" i="174"/>
  <c r="AJ77" i="174"/>
  <c r="AI77" i="174"/>
  <c r="AJ76" i="174"/>
  <c r="AI76" i="174"/>
  <c r="AJ75" i="174"/>
  <c r="AI75" i="174"/>
  <c r="AJ86" i="203"/>
  <c r="AG86" i="203"/>
  <c r="AJ85" i="203"/>
  <c r="AG85" i="203"/>
  <c r="AJ84" i="203"/>
  <c r="AG84" i="203"/>
  <c r="AJ83" i="203"/>
  <c r="AG83" i="203"/>
  <c r="AJ82" i="203"/>
  <c r="AG82" i="203"/>
  <c r="AJ81" i="203"/>
  <c r="AG81" i="203"/>
  <c r="AJ80" i="203"/>
  <c r="AG80" i="203"/>
  <c r="AJ79" i="203"/>
  <c r="AG79" i="203"/>
  <c r="AJ78" i="203"/>
  <c r="AG78" i="203"/>
  <c r="AJ77" i="203"/>
  <c r="AG77" i="203"/>
  <c r="AJ76" i="203"/>
  <c r="AG76" i="203"/>
  <c r="AH76" i="203" s="1"/>
  <c r="AI76" i="203" s="1"/>
  <c r="AJ75" i="203"/>
  <c r="AG75" i="203"/>
  <c r="AH75" i="203" s="1"/>
  <c r="AI75" i="203" s="1"/>
  <c r="AJ86" i="176"/>
  <c r="AG86" i="176"/>
  <c r="AJ85" i="176"/>
  <c r="AG85" i="176"/>
  <c r="AH85" i="176" s="1"/>
  <c r="AI85" i="176" s="1"/>
  <c r="AJ84" i="176"/>
  <c r="AG84" i="176"/>
  <c r="AH84" i="176" s="1"/>
  <c r="AI84" i="176" s="1"/>
  <c r="AJ83" i="176"/>
  <c r="AG83" i="176"/>
  <c r="AH83" i="176" s="1"/>
  <c r="AI83" i="176" s="1"/>
  <c r="AJ82" i="176"/>
  <c r="AG82" i="176"/>
  <c r="AH82" i="176" s="1"/>
  <c r="AI82" i="176" s="1"/>
  <c r="AJ81" i="176"/>
  <c r="AG81" i="176"/>
  <c r="AH81" i="176" s="1"/>
  <c r="AI81" i="176" s="1"/>
  <c r="AJ80" i="176"/>
  <c r="AG80" i="176"/>
  <c r="AH80" i="176" s="1"/>
  <c r="AI80" i="176" s="1"/>
  <c r="AJ79" i="176"/>
  <c r="AG79" i="176"/>
  <c r="AH79" i="176" s="1"/>
  <c r="AI79" i="176" s="1"/>
  <c r="AJ78" i="176"/>
  <c r="AG78" i="176"/>
  <c r="AH78" i="176" s="1"/>
  <c r="AI78" i="176" s="1"/>
  <c r="AJ77" i="176"/>
  <c r="AG77" i="176"/>
  <c r="AH77" i="176" s="1"/>
  <c r="AI77" i="176" s="1"/>
  <c r="AJ76" i="176"/>
  <c r="AG76" i="176"/>
  <c r="AH76" i="176" s="1"/>
  <c r="AI76" i="176" s="1"/>
  <c r="AJ75" i="176"/>
  <c r="AG75" i="176"/>
  <c r="AH75" i="176" s="1"/>
  <c r="AI75" i="176" s="1"/>
  <c r="AJ86" i="177"/>
  <c r="AG86" i="177"/>
  <c r="AJ85" i="177"/>
  <c r="AG85" i="177"/>
  <c r="AJ84" i="177"/>
  <c r="AG84" i="177"/>
  <c r="AJ83" i="177"/>
  <c r="AG83" i="177"/>
  <c r="AJ82" i="177"/>
  <c r="AG82" i="177"/>
  <c r="AJ81" i="177"/>
  <c r="AG81" i="177"/>
  <c r="AJ80" i="177"/>
  <c r="AG80" i="177"/>
  <c r="AJ79" i="177"/>
  <c r="AG79" i="177"/>
  <c r="AJ78" i="177"/>
  <c r="AG78" i="177"/>
  <c r="AJ77" i="177"/>
  <c r="AG77" i="177"/>
  <c r="AJ76" i="177"/>
  <c r="AG76" i="177"/>
  <c r="AH76" i="177" s="1"/>
  <c r="AI76" i="177" s="1"/>
  <c r="AJ75" i="177"/>
  <c r="AG75" i="177"/>
  <c r="AH75" i="177" s="1"/>
  <c r="AI75" i="177" s="1"/>
  <c r="AJ86" i="178"/>
  <c r="AG86" i="178"/>
  <c r="AJ85" i="178"/>
  <c r="AG85" i="178"/>
  <c r="AJ84" i="178"/>
  <c r="AG84" i="178"/>
  <c r="AJ83" i="178"/>
  <c r="AG83" i="178"/>
  <c r="AJ82" i="178"/>
  <c r="AG82" i="178"/>
  <c r="AJ81" i="178"/>
  <c r="AG81" i="178"/>
  <c r="AJ80" i="178"/>
  <c r="AG80" i="178"/>
  <c r="AJ79" i="178"/>
  <c r="AG79" i="178"/>
  <c r="AJ78" i="178"/>
  <c r="AG78" i="178"/>
  <c r="AJ77" i="178"/>
  <c r="AG77" i="178"/>
  <c r="AJ76" i="178"/>
  <c r="AG76" i="178"/>
  <c r="AH76" i="178" s="1"/>
  <c r="AI76" i="178" s="1"/>
  <c r="AJ75" i="178"/>
  <c r="AG75" i="178"/>
  <c r="AH75" i="178" s="1"/>
  <c r="AI75" i="178" s="1"/>
  <c r="AJ86" i="181"/>
  <c r="AG86" i="181"/>
  <c r="AJ85" i="181"/>
  <c r="AG85" i="181"/>
  <c r="AH85" i="181" s="1"/>
  <c r="AI85" i="181" s="1"/>
  <c r="AJ84" i="181"/>
  <c r="AG84" i="181"/>
  <c r="AH84" i="181" s="1"/>
  <c r="AI84" i="181" s="1"/>
  <c r="AJ83" i="181"/>
  <c r="AG83" i="181"/>
  <c r="AH83" i="181" s="1"/>
  <c r="AI83" i="181" s="1"/>
  <c r="AJ82" i="181"/>
  <c r="AG82" i="181"/>
  <c r="AH82" i="181" s="1"/>
  <c r="AI82" i="181" s="1"/>
  <c r="AJ81" i="181"/>
  <c r="AG81" i="181"/>
  <c r="AH81" i="181" s="1"/>
  <c r="AI81" i="181" s="1"/>
  <c r="AJ80" i="181"/>
  <c r="AG80" i="181"/>
  <c r="AH80" i="181" s="1"/>
  <c r="AI80" i="181" s="1"/>
  <c r="AJ79" i="181"/>
  <c r="AG79" i="181"/>
  <c r="AH79" i="181" s="1"/>
  <c r="AI79" i="181" s="1"/>
  <c r="AJ78" i="181"/>
  <c r="AG78" i="181"/>
  <c r="AH78" i="181" s="1"/>
  <c r="AI78" i="181" s="1"/>
  <c r="AJ77" i="181"/>
  <c r="AG77" i="181"/>
  <c r="AH77" i="181" s="1"/>
  <c r="AI77" i="181" s="1"/>
  <c r="AJ76" i="181"/>
  <c r="AG76" i="181"/>
  <c r="AH76" i="181" s="1"/>
  <c r="AI76" i="181" s="1"/>
  <c r="AJ75" i="181"/>
  <c r="AG75" i="181"/>
  <c r="AH75" i="181" s="1"/>
  <c r="AI75" i="181" s="1"/>
  <c r="AJ86" i="175"/>
  <c r="AG86" i="175"/>
  <c r="AJ85" i="175"/>
  <c r="AG85" i="175"/>
  <c r="AJ84" i="175"/>
  <c r="AG84" i="175"/>
  <c r="AJ83" i="175"/>
  <c r="AG83" i="175"/>
  <c r="AJ82" i="175"/>
  <c r="AG82" i="175"/>
  <c r="AJ81" i="175"/>
  <c r="AG81" i="175"/>
  <c r="AJ80" i="175"/>
  <c r="AG80" i="175"/>
  <c r="AJ79" i="175"/>
  <c r="AG79" i="175"/>
  <c r="AJ78" i="175"/>
  <c r="AG78" i="175"/>
  <c r="AJ77" i="175"/>
  <c r="AG77" i="175"/>
  <c r="AJ76" i="175"/>
  <c r="AG76" i="175"/>
  <c r="AJ75" i="175"/>
  <c r="AG75" i="175"/>
  <c r="AJ86" i="179"/>
  <c r="AG86" i="179"/>
  <c r="AJ85" i="179"/>
  <c r="AG85" i="179"/>
  <c r="AJ84" i="179"/>
  <c r="AG84" i="179"/>
  <c r="AJ83" i="179"/>
  <c r="AG83" i="179"/>
  <c r="AJ82" i="179"/>
  <c r="AG82" i="179"/>
  <c r="AJ81" i="179"/>
  <c r="AG81" i="179"/>
  <c r="AJ80" i="179"/>
  <c r="AG80" i="179"/>
  <c r="AJ79" i="179"/>
  <c r="AG79" i="179"/>
  <c r="AJ78" i="179"/>
  <c r="AG78" i="179"/>
  <c r="AJ77" i="179"/>
  <c r="AG77" i="179"/>
  <c r="AJ76" i="179"/>
  <c r="AG76" i="179"/>
  <c r="AJ75" i="179"/>
  <c r="AG75" i="179"/>
  <c r="AJ86" i="180"/>
  <c r="AG86" i="180"/>
  <c r="AJ85" i="180"/>
  <c r="AG85" i="180"/>
  <c r="AJ84" i="180"/>
  <c r="AG84" i="180"/>
  <c r="AJ83" i="180"/>
  <c r="AG83" i="180"/>
  <c r="AJ82" i="180"/>
  <c r="AG82" i="180"/>
  <c r="AJ81" i="180"/>
  <c r="AG81" i="180"/>
  <c r="AJ80" i="180"/>
  <c r="AG80" i="180"/>
  <c r="AJ79" i="180"/>
  <c r="AG79" i="180"/>
  <c r="AJ78" i="180"/>
  <c r="AG78" i="180"/>
  <c r="AJ77" i="180"/>
  <c r="AG77" i="180"/>
  <c r="AJ76" i="180"/>
  <c r="AG76" i="180"/>
  <c r="AH76" i="180" s="1"/>
  <c r="AI76" i="180" s="1"/>
  <c r="AJ75" i="180"/>
  <c r="AG75" i="180"/>
  <c r="AJ86" i="182"/>
  <c r="AG86" i="182"/>
  <c r="AJ85" i="182"/>
  <c r="AG85" i="182"/>
  <c r="AJ84" i="182"/>
  <c r="AG84" i="182"/>
  <c r="AJ83" i="182"/>
  <c r="AG83" i="182"/>
  <c r="AJ82" i="182"/>
  <c r="AG82" i="182"/>
  <c r="AJ81" i="182"/>
  <c r="AG81" i="182"/>
  <c r="AJ80" i="182"/>
  <c r="AG80" i="182"/>
  <c r="AJ79" i="182"/>
  <c r="AG79" i="182"/>
  <c r="AJ78" i="182"/>
  <c r="AG78" i="182"/>
  <c r="AJ77" i="182"/>
  <c r="AG77" i="182"/>
  <c r="AH77" i="182" s="1"/>
  <c r="AI77" i="182" s="1"/>
  <c r="AJ76" i="182"/>
  <c r="AG76" i="182"/>
  <c r="AH76" i="182" s="1"/>
  <c r="AI76" i="182" s="1"/>
  <c r="AJ75" i="182"/>
  <c r="AG75" i="182"/>
  <c r="AJ86" i="183"/>
  <c r="AG86" i="183"/>
  <c r="AJ85" i="183"/>
  <c r="AG85" i="183"/>
  <c r="AJ84" i="183"/>
  <c r="AG84" i="183"/>
  <c r="AJ83" i="183"/>
  <c r="AG83" i="183"/>
  <c r="AJ82" i="183"/>
  <c r="AG82" i="183"/>
  <c r="AJ81" i="183"/>
  <c r="AG81" i="183"/>
  <c r="AJ80" i="183"/>
  <c r="AG80" i="183"/>
  <c r="AJ79" i="183"/>
  <c r="AG79" i="183"/>
  <c r="AJ78" i="183"/>
  <c r="AG78" i="183"/>
  <c r="AJ77" i="183"/>
  <c r="AG77" i="183"/>
  <c r="AJ76" i="183"/>
  <c r="AG76" i="183"/>
  <c r="AJ75" i="183"/>
  <c r="AG75" i="183"/>
  <c r="AH75" i="183" s="1"/>
  <c r="AI75" i="183" s="1"/>
  <c r="AJ86" i="184"/>
  <c r="AG86" i="184"/>
  <c r="AJ85" i="184"/>
  <c r="AG85" i="184"/>
  <c r="AJ84" i="184"/>
  <c r="AG84" i="184"/>
  <c r="AJ83" i="184"/>
  <c r="AG83" i="184"/>
  <c r="AJ82" i="184"/>
  <c r="AG82" i="184"/>
  <c r="AJ81" i="184"/>
  <c r="AG81" i="184"/>
  <c r="AJ80" i="184"/>
  <c r="AG80" i="184"/>
  <c r="AJ79" i="184"/>
  <c r="AG79" i="184"/>
  <c r="AJ78" i="184"/>
  <c r="AG78" i="184"/>
  <c r="AJ77" i="184"/>
  <c r="AG77" i="184"/>
  <c r="AJ76" i="184"/>
  <c r="AG76" i="184"/>
  <c r="AH76" i="184" s="1"/>
  <c r="AI76" i="184" s="1"/>
  <c r="AJ75" i="184"/>
  <c r="AG75" i="184"/>
  <c r="AH75" i="184" s="1"/>
  <c r="AI75" i="184" s="1"/>
  <c r="AJ86" i="185"/>
  <c r="AG86" i="185"/>
  <c r="AJ85" i="185"/>
  <c r="AG85" i="185"/>
  <c r="AJ84" i="185"/>
  <c r="AG84" i="185"/>
  <c r="AJ83" i="185"/>
  <c r="AG83" i="185"/>
  <c r="AJ82" i="185"/>
  <c r="AG82" i="185"/>
  <c r="AJ81" i="185"/>
  <c r="AG81" i="185"/>
  <c r="AJ80" i="185"/>
  <c r="AG80" i="185"/>
  <c r="AJ79" i="185"/>
  <c r="AG79" i="185"/>
  <c r="AJ78" i="185"/>
  <c r="AG78" i="185"/>
  <c r="AJ77" i="185"/>
  <c r="AG77" i="185"/>
  <c r="AJ76" i="185"/>
  <c r="AG76" i="185"/>
  <c r="AH76" i="185" s="1"/>
  <c r="AI76" i="185" s="1"/>
  <c r="AJ75" i="185"/>
  <c r="AG75" i="185"/>
  <c r="AH75" i="185" s="1"/>
  <c r="AI75" i="185" s="1"/>
  <c r="AJ86" i="186"/>
  <c r="AG86" i="186"/>
  <c r="AJ85" i="186"/>
  <c r="AG85" i="186"/>
  <c r="AJ84" i="186"/>
  <c r="AG84" i="186"/>
  <c r="AJ83" i="186"/>
  <c r="AG83" i="186"/>
  <c r="AJ82" i="186"/>
  <c r="AG82" i="186"/>
  <c r="AJ81" i="186"/>
  <c r="AG81" i="186"/>
  <c r="AJ80" i="186"/>
  <c r="AG80" i="186"/>
  <c r="AJ79" i="186"/>
  <c r="AG79" i="186"/>
  <c r="AJ78" i="186"/>
  <c r="AG78" i="186"/>
  <c r="AJ77" i="186"/>
  <c r="AG77" i="186"/>
  <c r="AJ76" i="186"/>
  <c r="AG76" i="186"/>
  <c r="AH76" i="186" s="1"/>
  <c r="AI76" i="186" s="1"/>
  <c r="AJ75" i="186"/>
  <c r="AG75" i="186"/>
  <c r="AJ86" i="187"/>
  <c r="AG86" i="187"/>
  <c r="AJ85" i="187"/>
  <c r="AG85" i="187"/>
  <c r="AJ84" i="187"/>
  <c r="AG84" i="187"/>
  <c r="AJ83" i="187"/>
  <c r="AG83" i="187"/>
  <c r="AJ82" i="187"/>
  <c r="AG82" i="187"/>
  <c r="AJ81" i="187"/>
  <c r="AG81" i="187"/>
  <c r="AJ80" i="187"/>
  <c r="AG80" i="187"/>
  <c r="AJ79" i="187"/>
  <c r="AG79" i="187"/>
  <c r="AH79" i="187" s="1"/>
  <c r="AI79" i="187" s="1"/>
  <c r="AJ78" i="187"/>
  <c r="AG78" i="187"/>
  <c r="AJ77" i="187"/>
  <c r="AG77" i="187"/>
  <c r="AH77" i="187" s="1"/>
  <c r="AI77" i="187" s="1"/>
  <c r="AJ76" i="187"/>
  <c r="AG76" i="187"/>
  <c r="AH76" i="187" s="1"/>
  <c r="AI76" i="187" s="1"/>
  <c r="AJ75" i="187"/>
  <c r="AG75" i="187"/>
  <c r="AH75" i="187" s="1"/>
  <c r="AI75" i="187" s="1"/>
  <c r="AJ86" i="188"/>
  <c r="AG86" i="188"/>
  <c r="AJ85" i="188"/>
  <c r="AG85" i="188"/>
  <c r="AJ84" i="188"/>
  <c r="AG84" i="188"/>
  <c r="AJ83" i="188"/>
  <c r="AG83" i="188"/>
  <c r="AJ82" i="188"/>
  <c r="AG82" i="188"/>
  <c r="AJ81" i="188"/>
  <c r="AG81" i="188"/>
  <c r="AJ80" i="188"/>
  <c r="AG80" i="188"/>
  <c r="AJ79" i="188"/>
  <c r="AG79" i="188"/>
  <c r="AH79" i="188" s="1"/>
  <c r="AI79" i="188" s="1"/>
  <c r="AJ78" i="188"/>
  <c r="AG78" i="188"/>
  <c r="AJ77" i="188"/>
  <c r="AG77" i="188"/>
  <c r="AH77" i="188" s="1"/>
  <c r="AI77" i="188" s="1"/>
  <c r="AJ76" i="188"/>
  <c r="AG76" i="188"/>
  <c r="AH76" i="188" s="1"/>
  <c r="AI76" i="188" s="1"/>
  <c r="AJ75" i="188"/>
  <c r="AG75" i="188"/>
  <c r="AH75" i="188" s="1"/>
  <c r="AI75" i="188" s="1"/>
  <c r="AJ86" i="189"/>
  <c r="AG86" i="189"/>
  <c r="AJ85" i="189"/>
  <c r="AG85" i="189"/>
  <c r="AJ84" i="189"/>
  <c r="AG84" i="189"/>
  <c r="AJ83" i="189"/>
  <c r="AG83" i="189"/>
  <c r="AJ82" i="189"/>
  <c r="AG82" i="189"/>
  <c r="AJ81" i="189"/>
  <c r="AG81" i="189"/>
  <c r="AJ80" i="189"/>
  <c r="AG80" i="189"/>
  <c r="AJ79" i="189"/>
  <c r="AG79" i="189"/>
  <c r="AH79" i="189" s="1"/>
  <c r="AI79" i="189" s="1"/>
  <c r="AJ78" i="189"/>
  <c r="AG78" i="189"/>
  <c r="AJ77" i="189"/>
  <c r="AG77" i="189"/>
  <c r="AH77" i="189" s="1"/>
  <c r="AI77" i="189" s="1"/>
  <c r="AJ76" i="189"/>
  <c r="AG76" i="189"/>
  <c r="AH76" i="189" s="1"/>
  <c r="AI76" i="189" s="1"/>
  <c r="AJ75" i="189"/>
  <c r="AG75" i="189"/>
  <c r="AH75" i="189" s="1"/>
  <c r="AI75" i="189" s="1"/>
  <c r="AJ86" i="190"/>
  <c r="AG86" i="190"/>
  <c r="AJ85" i="190"/>
  <c r="AG85" i="190"/>
  <c r="AH85" i="190" s="1"/>
  <c r="AI85" i="190" s="1"/>
  <c r="AJ84" i="190"/>
  <c r="AG84" i="190"/>
  <c r="AH84" i="190" s="1"/>
  <c r="AI84" i="190" s="1"/>
  <c r="AJ83" i="190"/>
  <c r="AG83" i="190"/>
  <c r="AH83" i="190" s="1"/>
  <c r="AI83" i="190" s="1"/>
  <c r="AJ82" i="190"/>
  <c r="AG82" i="190"/>
  <c r="AH82" i="190" s="1"/>
  <c r="AI82" i="190" s="1"/>
  <c r="AJ81" i="190"/>
  <c r="AG81" i="190"/>
  <c r="AH81" i="190" s="1"/>
  <c r="AI81" i="190" s="1"/>
  <c r="AJ80" i="190"/>
  <c r="AG80" i="190"/>
  <c r="AH80" i="190" s="1"/>
  <c r="AI80" i="190" s="1"/>
  <c r="AJ79" i="190"/>
  <c r="AG79" i="190"/>
  <c r="AH79" i="190" s="1"/>
  <c r="AI79" i="190" s="1"/>
  <c r="AJ78" i="190"/>
  <c r="AG78" i="190"/>
  <c r="AH78" i="190" s="1"/>
  <c r="AI78" i="190" s="1"/>
  <c r="AJ77" i="190"/>
  <c r="AG77" i="190"/>
  <c r="AH77" i="190" s="1"/>
  <c r="AI77" i="190" s="1"/>
  <c r="AJ76" i="190"/>
  <c r="AG76" i="190"/>
  <c r="AH76" i="190" s="1"/>
  <c r="AI76" i="190" s="1"/>
  <c r="AJ75" i="190"/>
  <c r="AG75" i="190"/>
  <c r="AH75" i="190" s="1"/>
  <c r="AI75" i="190" s="1"/>
  <c r="AJ86" i="191"/>
  <c r="AG86" i="191"/>
  <c r="AJ85" i="191"/>
  <c r="AG85" i="191"/>
  <c r="AJ84" i="191"/>
  <c r="AG84" i="191"/>
  <c r="AJ83" i="191"/>
  <c r="AG83" i="191"/>
  <c r="AJ82" i="191"/>
  <c r="AG82" i="191"/>
  <c r="AJ81" i="191"/>
  <c r="AG81" i="191"/>
  <c r="AJ80" i="191"/>
  <c r="AG80" i="191"/>
  <c r="AJ79" i="191"/>
  <c r="AG79" i="191"/>
  <c r="AJ78" i="191"/>
  <c r="AG78" i="191"/>
  <c r="AJ77" i="191"/>
  <c r="AG77" i="191"/>
  <c r="AH77" i="191" s="1"/>
  <c r="AI77" i="191" s="1"/>
  <c r="AJ76" i="191"/>
  <c r="AG76" i="191"/>
  <c r="AH76" i="191" s="1"/>
  <c r="AI76" i="191" s="1"/>
  <c r="AJ75" i="191"/>
  <c r="AG75" i="191"/>
  <c r="AJ86" i="192"/>
  <c r="AG86" i="192"/>
  <c r="AJ85" i="192"/>
  <c r="AG85" i="192"/>
  <c r="AJ84" i="192"/>
  <c r="AG84" i="192"/>
  <c r="AJ83" i="192"/>
  <c r="AG83" i="192"/>
  <c r="AJ82" i="192"/>
  <c r="AG82" i="192"/>
  <c r="AJ81" i="192"/>
  <c r="AG81" i="192"/>
  <c r="AJ80" i="192"/>
  <c r="AG80" i="192"/>
  <c r="AJ79" i="192"/>
  <c r="AG79" i="192"/>
  <c r="AJ78" i="192"/>
  <c r="AG78" i="192"/>
  <c r="AJ77" i="192"/>
  <c r="AG77" i="192"/>
  <c r="AJ76" i="192"/>
  <c r="AG76" i="192"/>
  <c r="AH76" i="192" s="1"/>
  <c r="AI76" i="192" s="1"/>
  <c r="AJ75" i="192"/>
  <c r="AG75" i="192"/>
  <c r="AJ86" i="193"/>
  <c r="AG86" i="193"/>
  <c r="AJ85" i="193"/>
  <c r="AG85" i="193"/>
  <c r="AJ84" i="193"/>
  <c r="AG84" i="193"/>
  <c r="AJ83" i="193"/>
  <c r="AG83" i="193"/>
  <c r="AJ82" i="193"/>
  <c r="AG82" i="193"/>
  <c r="AJ81" i="193"/>
  <c r="AG81" i="193"/>
  <c r="AJ80" i="193"/>
  <c r="AG80" i="193"/>
  <c r="AJ79" i="193"/>
  <c r="AG79" i="193"/>
  <c r="AJ78" i="193"/>
  <c r="AG78" i="193"/>
  <c r="AJ77" i="193"/>
  <c r="AG77" i="193"/>
  <c r="AJ76" i="193"/>
  <c r="AG76" i="193"/>
  <c r="AH76" i="193" s="1"/>
  <c r="AI76" i="193" s="1"/>
  <c r="AJ75" i="193"/>
  <c r="AG75" i="193"/>
  <c r="AJ86" i="194"/>
  <c r="AG86" i="194"/>
  <c r="AJ85" i="194"/>
  <c r="AG85" i="194"/>
  <c r="AJ84" i="194"/>
  <c r="AG84" i="194"/>
  <c r="AJ83" i="194"/>
  <c r="AG83" i="194"/>
  <c r="AJ82" i="194"/>
  <c r="AG82" i="194"/>
  <c r="AJ81" i="194"/>
  <c r="AG81" i="194"/>
  <c r="AJ80" i="194"/>
  <c r="AG80" i="194"/>
  <c r="AJ79" i="194"/>
  <c r="AG79" i="194"/>
  <c r="AJ78" i="194"/>
  <c r="AG78" i="194"/>
  <c r="AH78" i="194" s="1"/>
  <c r="AI78" i="194" s="1"/>
  <c r="AJ77" i="194"/>
  <c r="AG77" i="194"/>
  <c r="AH77" i="194" s="1"/>
  <c r="AI77" i="194" s="1"/>
  <c r="AJ76" i="194"/>
  <c r="AG76" i="194"/>
  <c r="AH76" i="194" s="1"/>
  <c r="AI76" i="194" s="1"/>
  <c r="AJ75" i="194"/>
  <c r="AG75" i="194"/>
  <c r="AH75" i="194" s="1"/>
  <c r="AI75" i="194" s="1"/>
  <c r="AJ86" i="195"/>
  <c r="AG86" i="195"/>
  <c r="AJ85" i="195"/>
  <c r="AG85" i="195"/>
  <c r="AJ84" i="195"/>
  <c r="AG84" i="195"/>
  <c r="AJ83" i="195"/>
  <c r="AG83" i="195"/>
  <c r="AJ82" i="195"/>
  <c r="AG82" i="195"/>
  <c r="AJ81" i="195"/>
  <c r="AG81" i="195"/>
  <c r="AJ80" i="195"/>
  <c r="AG80" i="195"/>
  <c r="AJ79" i="195"/>
  <c r="AG79" i="195"/>
  <c r="AJ78" i="195"/>
  <c r="AG78" i="195"/>
  <c r="AJ77" i="195"/>
  <c r="AG77" i="195"/>
  <c r="AJ76" i="195"/>
  <c r="AG76" i="195"/>
  <c r="AH76" i="195" s="1"/>
  <c r="AI76" i="195" s="1"/>
  <c r="AJ75" i="195"/>
  <c r="AG75" i="195"/>
  <c r="AJ86" i="196"/>
  <c r="AG86" i="196"/>
  <c r="AJ85" i="196"/>
  <c r="AG85" i="196"/>
  <c r="AJ84" i="196"/>
  <c r="AG84" i="196"/>
  <c r="AJ83" i="196"/>
  <c r="AG83" i="196"/>
  <c r="AJ82" i="196"/>
  <c r="AG82" i="196"/>
  <c r="AH82" i="196" s="1"/>
  <c r="AI82" i="196" s="1"/>
  <c r="AJ81" i="196"/>
  <c r="AG81" i="196"/>
  <c r="AH81" i="196" s="1"/>
  <c r="AI81" i="196" s="1"/>
  <c r="AJ80" i="196"/>
  <c r="AG80" i="196"/>
  <c r="AH80" i="196" s="1"/>
  <c r="AI80" i="196" s="1"/>
  <c r="AJ79" i="196"/>
  <c r="AG79" i="196"/>
  <c r="AH79" i="196" s="1"/>
  <c r="AI79" i="196" s="1"/>
  <c r="AJ78" i="196"/>
  <c r="AG78" i="196"/>
  <c r="AJ77" i="196"/>
  <c r="AG77" i="196"/>
  <c r="AH77" i="196" s="1"/>
  <c r="AI77" i="196" s="1"/>
  <c r="AJ76" i="196"/>
  <c r="AG76" i="196"/>
  <c r="AH76" i="196" s="1"/>
  <c r="AI76" i="196" s="1"/>
  <c r="AJ75" i="196"/>
  <c r="AG75" i="196"/>
  <c r="AH75" i="196" s="1"/>
  <c r="AI75" i="196" s="1"/>
  <c r="AJ86" i="197"/>
  <c r="AG86" i="197"/>
  <c r="AJ85" i="197"/>
  <c r="AG85" i="197"/>
  <c r="AJ84" i="197"/>
  <c r="AG84" i="197"/>
  <c r="AJ83" i="197"/>
  <c r="AG83" i="197"/>
  <c r="AJ82" i="197"/>
  <c r="AG82" i="197"/>
  <c r="AJ81" i="197"/>
  <c r="AG81" i="197"/>
  <c r="AJ80" i="197"/>
  <c r="AG80" i="197"/>
  <c r="AJ79" i="197"/>
  <c r="AG79" i="197"/>
  <c r="AJ78" i="197"/>
  <c r="AG78" i="197"/>
  <c r="AJ77" i="197"/>
  <c r="AG77" i="197"/>
  <c r="AJ76" i="197"/>
  <c r="AG76" i="197"/>
  <c r="AH76" i="197" s="1"/>
  <c r="AI76" i="197" s="1"/>
  <c r="AJ75" i="197"/>
  <c r="AG75" i="197"/>
  <c r="AH75" i="197" s="1"/>
  <c r="AI75" i="197" s="1"/>
  <c r="AJ86" i="198"/>
  <c r="AG86" i="198"/>
  <c r="AJ85" i="198"/>
  <c r="AG85" i="198"/>
  <c r="AJ84" i="198"/>
  <c r="AG84" i="198"/>
  <c r="AJ83" i="198"/>
  <c r="AG83" i="198"/>
  <c r="AJ82" i="198"/>
  <c r="AG82" i="198"/>
  <c r="AJ81" i="198"/>
  <c r="AG81" i="198"/>
  <c r="AJ80" i="198"/>
  <c r="AG80" i="198"/>
  <c r="AJ79" i="198"/>
  <c r="AG79" i="198"/>
  <c r="AJ78" i="198"/>
  <c r="AG78" i="198"/>
  <c r="AJ77" i="198"/>
  <c r="AG77" i="198"/>
  <c r="AJ76" i="198"/>
  <c r="AG76" i="198"/>
  <c r="AH76" i="198" s="1"/>
  <c r="AI76" i="198" s="1"/>
  <c r="AJ75" i="198"/>
  <c r="AG75" i="198"/>
  <c r="AH75" i="198" s="1"/>
  <c r="AI75" i="198" s="1"/>
  <c r="AJ86" i="199"/>
  <c r="AG86" i="199"/>
  <c r="AJ85" i="199"/>
  <c r="AG85" i="199"/>
  <c r="AJ84" i="199"/>
  <c r="AG84" i="199"/>
  <c r="AJ83" i="199"/>
  <c r="AG83" i="199"/>
  <c r="AJ82" i="199"/>
  <c r="AG82" i="199"/>
  <c r="AJ81" i="199"/>
  <c r="AG81" i="199"/>
  <c r="AJ80" i="199"/>
  <c r="AG80" i="199"/>
  <c r="AJ79" i="199"/>
  <c r="AG79" i="199"/>
  <c r="AJ78" i="199"/>
  <c r="AG78" i="199"/>
  <c r="AJ77" i="199"/>
  <c r="AG77" i="199"/>
  <c r="AJ76" i="199"/>
  <c r="AG76" i="199"/>
  <c r="AH76" i="199" s="1"/>
  <c r="AI76" i="199" s="1"/>
  <c r="AJ75" i="199"/>
  <c r="AG75" i="199"/>
  <c r="AH75" i="199" s="1"/>
  <c r="AI75" i="199" s="1"/>
  <c r="AJ86" i="200"/>
  <c r="AG86" i="200"/>
  <c r="AJ85" i="200"/>
  <c r="AG85" i="200"/>
  <c r="AJ84" i="200"/>
  <c r="AG84" i="200"/>
  <c r="AJ83" i="200"/>
  <c r="AG83" i="200"/>
  <c r="AJ82" i="200"/>
  <c r="AG82" i="200"/>
  <c r="AJ81" i="200"/>
  <c r="AG81" i="200"/>
  <c r="AJ80" i="200"/>
  <c r="AG80" i="200"/>
  <c r="AJ79" i="200"/>
  <c r="AG79" i="200"/>
  <c r="AJ78" i="200"/>
  <c r="AG78" i="200"/>
  <c r="AJ77" i="200"/>
  <c r="AG77" i="200"/>
  <c r="AJ76" i="200"/>
  <c r="AG76" i="200"/>
  <c r="AH76" i="200" s="1"/>
  <c r="AI76" i="200" s="1"/>
  <c r="AJ75" i="200"/>
  <c r="AG75" i="200"/>
  <c r="AH75" i="200" s="1"/>
  <c r="AI75" i="200" s="1"/>
  <c r="AJ86" i="201"/>
  <c r="AG86" i="201"/>
  <c r="AJ85" i="201"/>
  <c r="AG85" i="201"/>
  <c r="AJ84" i="201"/>
  <c r="AG84" i="201"/>
  <c r="AJ83" i="201"/>
  <c r="AG83" i="201"/>
  <c r="AJ82" i="201"/>
  <c r="AG82" i="201"/>
  <c r="AJ81" i="201"/>
  <c r="AG81" i="201"/>
  <c r="AJ80" i="201"/>
  <c r="AG80" i="201"/>
  <c r="AJ79" i="201"/>
  <c r="AG79" i="201"/>
  <c r="AJ78" i="201"/>
  <c r="AG78" i="201"/>
  <c r="AJ77" i="201"/>
  <c r="AG77" i="201"/>
  <c r="AJ76" i="201"/>
  <c r="AG76" i="201"/>
  <c r="AJ75" i="201"/>
  <c r="AG75" i="201"/>
  <c r="AH75" i="201" s="1"/>
  <c r="AI75" i="201" s="1"/>
  <c r="AJ86" i="202"/>
  <c r="AG86" i="202"/>
  <c r="AJ85" i="202"/>
  <c r="AG85" i="202"/>
  <c r="AJ84" i="202"/>
  <c r="AG84" i="202"/>
  <c r="AJ83" i="202"/>
  <c r="AG83" i="202"/>
  <c r="AJ82" i="202"/>
  <c r="AG82" i="202"/>
  <c r="AJ81" i="202"/>
  <c r="AG81" i="202"/>
  <c r="AJ80" i="202"/>
  <c r="AG80" i="202"/>
  <c r="AJ79" i="202"/>
  <c r="AG79" i="202"/>
  <c r="AH79" i="202" s="1"/>
  <c r="AI79" i="202" s="1"/>
  <c r="AJ78" i="202"/>
  <c r="AG78" i="202"/>
  <c r="AH78" i="202" s="1"/>
  <c r="AI78" i="202" s="1"/>
  <c r="AJ77" i="202"/>
  <c r="AG77" i="202"/>
  <c r="AH77" i="202" s="1"/>
  <c r="AI77" i="202" s="1"/>
  <c r="AJ76" i="202"/>
  <c r="AG76" i="202"/>
  <c r="AH76" i="202" s="1"/>
  <c r="AI76" i="202" s="1"/>
  <c r="AJ75" i="202"/>
  <c r="AG75" i="202"/>
  <c r="AH75" i="202" s="1"/>
  <c r="AI75" i="202" s="1"/>
  <c r="AJ86" i="1"/>
  <c r="AG86" i="1"/>
  <c r="AJ85" i="1"/>
  <c r="AG85" i="1"/>
  <c r="AJ84" i="1"/>
  <c r="AG84" i="1"/>
  <c r="AJ83" i="1"/>
  <c r="AG83" i="1"/>
  <c r="AJ82" i="1"/>
  <c r="AG82" i="1"/>
  <c r="AJ81" i="1"/>
  <c r="AG81" i="1"/>
  <c r="AJ80" i="1"/>
  <c r="AG80" i="1"/>
  <c r="AJ79" i="1"/>
  <c r="AG79" i="1"/>
  <c r="AJ78" i="1"/>
  <c r="AG78" i="1"/>
  <c r="AJ77" i="1"/>
  <c r="AG77" i="1"/>
  <c r="AJ76" i="1"/>
  <c r="AG76" i="1"/>
  <c r="AJ75" i="1"/>
  <c r="AG75" i="1"/>
  <c r="AK76" i="59" l="1"/>
  <c r="AK78" i="9"/>
  <c r="AK76" i="8"/>
  <c r="AK76" i="4"/>
  <c r="AK80" i="4"/>
  <c r="AK76" i="3"/>
  <c r="AK76" i="58"/>
  <c r="AK76" i="68"/>
  <c r="AK79" i="68"/>
  <c r="AK76" i="69"/>
  <c r="AK75" i="67"/>
  <c r="AK77" i="67"/>
  <c r="AK79" i="67"/>
  <c r="AK79" i="66"/>
  <c r="AK75" i="65"/>
  <c r="AK79" i="65"/>
  <c r="AK79" i="38"/>
  <c r="AK79" i="37"/>
  <c r="AK75" i="6"/>
  <c r="AK78" i="92"/>
  <c r="AH83" i="100"/>
  <c r="AI83" i="100" s="1"/>
  <c r="AK76" i="60"/>
  <c r="AK78" i="60"/>
  <c r="AK77" i="191"/>
  <c r="AK75" i="190"/>
  <c r="AK77" i="190"/>
  <c r="AK79" i="190"/>
  <c r="AK81" i="190"/>
  <c r="AK83" i="190"/>
  <c r="AK85" i="190"/>
  <c r="AK75" i="189"/>
  <c r="AK77" i="189"/>
  <c r="AK79" i="189"/>
  <c r="AK75" i="188"/>
  <c r="AK77" i="188"/>
  <c r="AK76" i="22"/>
  <c r="AK78" i="22"/>
  <c r="AK76" i="16"/>
  <c r="AK76" i="15"/>
  <c r="AK77" i="187"/>
  <c r="AK76" i="13"/>
  <c r="AK76" i="197"/>
  <c r="AK76" i="196"/>
  <c r="AK76" i="194"/>
  <c r="AK78" i="194"/>
  <c r="AK76" i="193"/>
  <c r="AK76" i="177"/>
  <c r="AK78" i="176"/>
  <c r="AK80" i="176"/>
  <c r="AK82" i="176"/>
  <c r="AK84" i="176"/>
  <c r="AK82" i="171"/>
  <c r="AK84" i="171"/>
  <c r="AK82" i="170"/>
  <c r="AK84" i="170"/>
  <c r="AK76" i="169"/>
  <c r="AK76" i="161"/>
  <c r="AK78" i="161"/>
  <c r="AK80" i="161"/>
  <c r="AK84" i="161"/>
  <c r="AK76" i="160"/>
  <c r="AK76" i="153"/>
  <c r="AK76" i="152"/>
  <c r="AK77" i="9"/>
  <c r="AK79" i="187"/>
  <c r="AK75" i="152"/>
  <c r="AK75" i="150"/>
  <c r="AK77" i="150"/>
  <c r="AK75" i="149"/>
  <c r="AK75" i="148"/>
  <c r="AH84" i="1"/>
  <c r="AI84" i="1" s="1"/>
  <c r="AK84" i="1" s="1"/>
  <c r="AH84" i="192"/>
  <c r="AI84" i="192" s="1"/>
  <c r="AK84" i="192" s="1"/>
  <c r="AK75" i="158"/>
  <c r="AK75" i="153"/>
  <c r="AK77" i="149"/>
  <c r="AK77" i="125"/>
  <c r="AK75" i="124"/>
  <c r="AK75" i="122"/>
  <c r="AK75" i="120"/>
  <c r="AK75" i="118"/>
  <c r="AK79" i="118"/>
  <c r="AH76" i="48"/>
  <c r="AI76" i="48" s="1"/>
  <c r="AK76" i="48" s="1"/>
  <c r="AK76" i="21"/>
  <c r="AK78" i="21"/>
  <c r="AH76" i="11"/>
  <c r="AI76" i="11" s="1"/>
  <c r="AK76" i="11" s="1"/>
  <c r="AK82" i="2"/>
  <c r="AK75" i="73"/>
  <c r="AK79" i="70"/>
  <c r="AK75" i="64"/>
  <c r="AK77" i="64"/>
  <c r="AK79" i="63"/>
  <c r="AK75" i="62"/>
  <c r="AH77" i="193"/>
  <c r="AI77" i="193" s="1"/>
  <c r="AK77" i="193" s="1"/>
  <c r="AH77" i="178"/>
  <c r="AI77" i="178" s="1"/>
  <c r="AK77" i="178" s="1"/>
  <c r="AK75" i="177"/>
  <c r="AK75" i="176"/>
  <c r="AK77" i="176"/>
  <c r="AK79" i="176"/>
  <c r="AK85" i="176"/>
  <c r="AK75" i="203"/>
  <c r="AK75" i="174"/>
  <c r="AK77" i="173"/>
  <c r="AK79" i="173"/>
  <c r="AK75" i="172"/>
  <c r="AK77" i="170"/>
  <c r="AK79" i="170"/>
  <c r="AK78" i="74"/>
  <c r="AH76" i="162"/>
  <c r="AI76" i="162" s="1"/>
  <c r="AK76" i="162" s="1"/>
  <c r="AK80" i="160"/>
  <c r="AH76" i="154"/>
  <c r="AI76" i="154" s="1"/>
  <c r="AK76" i="154" s="1"/>
  <c r="AK76" i="148"/>
  <c r="AK76" i="143"/>
  <c r="AK76" i="141"/>
  <c r="AK76" i="139"/>
  <c r="AK76" i="134"/>
  <c r="AK82" i="3"/>
  <c r="AK80" i="2"/>
  <c r="AK76" i="108"/>
  <c r="AH76" i="80"/>
  <c r="AI76" i="80" s="1"/>
  <c r="AK76" i="80" s="1"/>
  <c r="AH76" i="79"/>
  <c r="AI76" i="79" s="1"/>
  <c r="AK76" i="79" s="1"/>
  <c r="AK82" i="85"/>
  <c r="AH77" i="11"/>
  <c r="AI77" i="11" s="1"/>
  <c r="AK77" i="11" s="1"/>
  <c r="AH79" i="11"/>
  <c r="AI79" i="11" s="1"/>
  <c r="AK79" i="11" s="1"/>
  <c r="AK75" i="10"/>
  <c r="AK77" i="10"/>
  <c r="AK76" i="136"/>
  <c r="AK78" i="128"/>
  <c r="AK76" i="126"/>
  <c r="AK77" i="93"/>
  <c r="AK77" i="92"/>
  <c r="AK79" i="92"/>
  <c r="AK77" i="91"/>
  <c r="AH77" i="89"/>
  <c r="AI77" i="89" s="1"/>
  <c r="AK77" i="89" s="1"/>
  <c r="AH77" i="82"/>
  <c r="AI77" i="82" s="1"/>
  <c r="AK77" i="82" s="1"/>
  <c r="AK76" i="34"/>
  <c r="AK78" i="34"/>
  <c r="AK78" i="30"/>
  <c r="AK75" i="18"/>
  <c r="AK75" i="17"/>
  <c r="AK75" i="16"/>
  <c r="AK76" i="9"/>
  <c r="AK81" i="4"/>
  <c r="AK75" i="3"/>
  <c r="AK77" i="3"/>
  <c r="AK79" i="3"/>
  <c r="AK81" i="3"/>
  <c r="AK75" i="2"/>
  <c r="AK76" i="192"/>
  <c r="AK76" i="191"/>
  <c r="AK76" i="190"/>
  <c r="AK82" i="190"/>
  <c r="AK84" i="190"/>
  <c r="AK76" i="189"/>
  <c r="AK76" i="166"/>
  <c r="AK76" i="165"/>
  <c r="AK76" i="164"/>
  <c r="AH76" i="159"/>
  <c r="AI76" i="159" s="1"/>
  <c r="AK76" i="159" s="1"/>
  <c r="AK76" i="93"/>
  <c r="AH76" i="78"/>
  <c r="AI76" i="78" s="1"/>
  <c r="AK76" i="78" s="1"/>
  <c r="AK76" i="74"/>
  <c r="AK75" i="72"/>
  <c r="AK75" i="71"/>
  <c r="AH79" i="193"/>
  <c r="AI79" i="193" s="1"/>
  <c r="AK79" i="193" s="1"/>
  <c r="AH76" i="144"/>
  <c r="AI76" i="144" s="1"/>
  <c r="AK76" i="144" s="1"/>
  <c r="AK76" i="142"/>
  <c r="AK76" i="138"/>
  <c r="AH86" i="121"/>
  <c r="AI86" i="121" s="1"/>
  <c r="AK86" i="121" s="1"/>
  <c r="AH79" i="119"/>
  <c r="AI79" i="119" s="1"/>
  <c r="AK79" i="119" s="1"/>
  <c r="AK75" i="117"/>
  <c r="AK79" i="115"/>
  <c r="AH79" i="28"/>
  <c r="AI79" i="28" s="1"/>
  <c r="AK79" i="28" s="1"/>
  <c r="AH79" i="123"/>
  <c r="AI79" i="123" s="1"/>
  <c r="AK79" i="123" s="1"/>
  <c r="AH78" i="195"/>
  <c r="AI78" i="195" s="1"/>
  <c r="AK78" i="195" s="1"/>
  <c r="AH77" i="185"/>
  <c r="AI77" i="185" s="1"/>
  <c r="AK75" i="184"/>
  <c r="AK75" i="183"/>
  <c r="AK77" i="182"/>
  <c r="AH77" i="175"/>
  <c r="AI77" i="175" s="1"/>
  <c r="AK77" i="175" s="1"/>
  <c r="AH76" i="158"/>
  <c r="AI76" i="158" s="1"/>
  <c r="AK76" i="158" s="1"/>
  <c r="AH76" i="157"/>
  <c r="AI76" i="157" s="1"/>
  <c r="AK76" i="157" s="1"/>
  <c r="AH77" i="151"/>
  <c r="AI77" i="151" s="1"/>
  <c r="AK77" i="151" s="1"/>
  <c r="AK79" i="149"/>
  <c r="AK75" i="147"/>
  <c r="AK75" i="114"/>
  <c r="AK76" i="107"/>
  <c r="AK78" i="106"/>
  <c r="AK76" i="103"/>
  <c r="AK76" i="99"/>
  <c r="AK75" i="81"/>
  <c r="AK77" i="81"/>
  <c r="AK79" i="81"/>
  <c r="AK81" i="81"/>
  <c r="AK85" i="81"/>
  <c r="AH77" i="84"/>
  <c r="AI77" i="84" s="1"/>
  <c r="AK77" i="84" s="1"/>
  <c r="AK75" i="78"/>
  <c r="AK80" i="85"/>
  <c r="AK77" i="62"/>
  <c r="AK75" i="48"/>
  <c r="AK75" i="36"/>
  <c r="AK76" i="29"/>
  <c r="AK78" i="29"/>
  <c r="AK75" i="26"/>
  <c r="AK79" i="27"/>
  <c r="AK75" i="25"/>
  <c r="AK75" i="24"/>
  <c r="AH80" i="15"/>
  <c r="AI80" i="15" s="1"/>
  <c r="AK80" i="15" s="1"/>
  <c r="AK76" i="14"/>
  <c r="AH79" i="178"/>
  <c r="AI79" i="178" s="1"/>
  <c r="AK79" i="178" s="1"/>
  <c r="AH77" i="203"/>
  <c r="AI77" i="203" s="1"/>
  <c r="AK77" i="203" s="1"/>
  <c r="AK75" i="168"/>
  <c r="AK75" i="167"/>
  <c r="AK75" i="166"/>
  <c r="AK77" i="148"/>
  <c r="AK75" i="144"/>
  <c r="AK75" i="142"/>
  <c r="AK75" i="141"/>
  <c r="AK75" i="137"/>
  <c r="AK77" i="137"/>
  <c r="AK75" i="134"/>
  <c r="AK75" i="133"/>
  <c r="AK75" i="132"/>
  <c r="AK75" i="131"/>
  <c r="AK75" i="130"/>
  <c r="AK75" i="127"/>
  <c r="AH83" i="127"/>
  <c r="AI83" i="127" s="1"/>
  <c r="AK83" i="127" s="1"/>
  <c r="AK76" i="118"/>
  <c r="AK78" i="118"/>
  <c r="AK76" i="116"/>
  <c r="AK78" i="115"/>
  <c r="AK77" i="109"/>
  <c r="AK76" i="92"/>
  <c r="AK76" i="91"/>
  <c r="AH76" i="90"/>
  <c r="AI76" i="90" s="1"/>
  <c r="AK76" i="90" s="1"/>
  <c r="AH76" i="89"/>
  <c r="AI76" i="89" s="1"/>
  <c r="AK76" i="89" s="1"/>
  <c r="AK76" i="82"/>
  <c r="AH83" i="86"/>
  <c r="AI83" i="86" s="1"/>
  <c r="AK83" i="86" s="1"/>
  <c r="AK75" i="85"/>
  <c r="AK79" i="85"/>
  <c r="AK83" i="85"/>
  <c r="AK76" i="64"/>
  <c r="AK78" i="64"/>
  <c r="AK76" i="63"/>
  <c r="AK79" i="62"/>
  <c r="AK75" i="61"/>
  <c r="AK76" i="37"/>
  <c r="AK75" i="34"/>
  <c r="AH79" i="34"/>
  <c r="AI79" i="34" s="1"/>
  <c r="AK79" i="34" s="1"/>
  <c r="AK75" i="30"/>
  <c r="AK77" i="30"/>
  <c r="AK76" i="28"/>
  <c r="AK79" i="22"/>
  <c r="AK75" i="21"/>
  <c r="AK77" i="21"/>
  <c r="AK79" i="21"/>
  <c r="AK75" i="20"/>
  <c r="AK79" i="20"/>
  <c r="AK75" i="19"/>
  <c r="AH85" i="167"/>
  <c r="AI85" i="167" s="1"/>
  <c r="AK85" i="167" s="1"/>
  <c r="AK75" i="202"/>
  <c r="AK77" i="202"/>
  <c r="AK79" i="202"/>
  <c r="AK75" i="201"/>
  <c r="AH77" i="200"/>
  <c r="AI77" i="200" s="1"/>
  <c r="AK77" i="200" s="1"/>
  <c r="AK75" i="199"/>
  <c r="AK75" i="198"/>
  <c r="AK75" i="197"/>
  <c r="AK77" i="196"/>
  <c r="AK76" i="188"/>
  <c r="AK76" i="182"/>
  <c r="AH85" i="180"/>
  <c r="AI85" i="180" s="1"/>
  <c r="AK85" i="180" s="1"/>
  <c r="AK76" i="181"/>
  <c r="AK82" i="181"/>
  <c r="AK84" i="181"/>
  <c r="AK76" i="178"/>
  <c r="AH77" i="158"/>
  <c r="AI77" i="158" s="1"/>
  <c r="AK77" i="158" s="1"/>
  <c r="AK75" i="156"/>
  <c r="AK79" i="156"/>
  <c r="AK83" i="156"/>
  <c r="AK81" i="155"/>
  <c r="AK83" i="155"/>
  <c r="AK85" i="155"/>
  <c r="AK75" i="154"/>
  <c r="AK76" i="151"/>
  <c r="AK78" i="150"/>
  <c r="AK78" i="149"/>
  <c r="AK79" i="136"/>
  <c r="AK75" i="129"/>
  <c r="AK75" i="128"/>
  <c r="AK79" i="128"/>
  <c r="AK75" i="126"/>
  <c r="AK77" i="107"/>
  <c r="AK77" i="106"/>
  <c r="AK77" i="103"/>
  <c r="AK76" i="81"/>
  <c r="AK78" i="81"/>
  <c r="AK80" i="81"/>
  <c r="AK82" i="81"/>
  <c r="AK76" i="35"/>
  <c r="AK79" i="30"/>
  <c r="AK75" i="29"/>
  <c r="AK76" i="27"/>
  <c r="AK78" i="27"/>
  <c r="AK76" i="25"/>
  <c r="AK76" i="24"/>
  <c r="AK78" i="24"/>
  <c r="AK80" i="24"/>
  <c r="AK82" i="24"/>
  <c r="AK75" i="15"/>
  <c r="AK79" i="15"/>
  <c r="AH77" i="8"/>
  <c r="AI77" i="8" s="1"/>
  <c r="AK77" i="8" s="1"/>
  <c r="AK77" i="5"/>
  <c r="AH82" i="165"/>
  <c r="AI82" i="165" s="1"/>
  <c r="AK82" i="165" s="1"/>
  <c r="AH80" i="130"/>
  <c r="AI80" i="130" s="1"/>
  <c r="AK80" i="130" s="1"/>
  <c r="AH77" i="78"/>
  <c r="AI77" i="78" s="1"/>
  <c r="AK77" i="78" s="1"/>
  <c r="AH83" i="26"/>
  <c r="AI83" i="26" s="1"/>
  <c r="AK83" i="26" s="1"/>
  <c r="AH75" i="7"/>
  <c r="AI75" i="7" s="1"/>
  <c r="AK75" i="7" s="1"/>
  <c r="AH78" i="7"/>
  <c r="AI78" i="7" s="1"/>
  <c r="AK78" i="7" s="1"/>
  <c r="AH78" i="162"/>
  <c r="AI78" i="162" s="1"/>
  <c r="AK78" i="162" s="1"/>
  <c r="AH80" i="159"/>
  <c r="AI80" i="159" s="1"/>
  <c r="AK80" i="159" s="1"/>
  <c r="AH77" i="145"/>
  <c r="AI77" i="145" s="1"/>
  <c r="AK77" i="145" s="1"/>
  <c r="AK77" i="138"/>
  <c r="AH79" i="133"/>
  <c r="AI79" i="133" s="1"/>
  <c r="AK79" i="133" s="1"/>
  <c r="AH79" i="132"/>
  <c r="AI79" i="132" s="1"/>
  <c r="AK79" i="132" s="1"/>
  <c r="AH79" i="135"/>
  <c r="AI79" i="135" s="1"/>
  <c r="AK79" i="135" s="1"/>
  <c r="AH83" i="120"/>
  <c r="AI83" i="120" s="1"/>
  <c r="AK83" i="120" s="1"/>
  <c r="AH83" i="117"/>
  <c r="AI83" i="117" s="1"/>
  <c r="AK83" i="117" s="1"/>
  <c r="AH82" i="92"/>
  <c r="AI82" i="92" s="1"/>
  <c r="AK82" i="92" s="1"/>
  <c r="AH85" i="89"/>
  <c r="AI85" i="89" s="1"/>
  <c r="AK85" i="89" s="1"/>
  <c r="AH77" i="88"/>
  <c r="AI77" i="88" s="1"/>
  <c r="AK77" i="88" s="1"/>
  <c r="AH85" i="88"/>
  <c r="AI85" i="88" s="1"/>
  <c r="AK85" i="88" s="1"/>
  <c r="AH81" i="77"/>
  <c r="AI81" i="77" s="1"/>
  <c r="AK81" i="77" s="1"/>
  <c r="AH77" i="83"/>
  <c r="AI77" i="83" s="1"/>
  <c r="AK77" i="83" s="1"/>
  <c r="AH85" i="83"/>
  <c r="AI85" i="83" s="1"/>
  <c r="AK85" i="83" s="1"/>
  <c r="AK84" i="85"/>
  <c r="AH83" i="63"/>
  <c r="AI83" i="63" s="1"/>
  <c r="AK83" i="63" s="1"/>
  <c r="AH80" i="60"/>
  <c r="AI80" i="60" s="1"/>
  <c r="AK80" i="60" s="1"/>
  <c r="AH80" i="59"/>
  <c r="AI80" i="59" s="1"/>
  <c r="AK80" i="59" s="1"/>
  <c r="AH81" i="11"/>
  <c r="AI81" i="11" s="1"/>
  <c r="AK81" i="11" s="1"/>
  <c r="AH85" i="198"/>
  <c r="AI85" i="198" s="1"/>
  <c r="AK85" i="198" s="1"/>
  <c r="AH85" i="183"/>
  <c r="AI85" i="183" s="1"/>
  <c r="AK85" i="183" s="1"/>
  <c r="AH80" i="165"/>
  <c r="AI80" i="165" s="1"/>
  <c r="AK80" i="165" s="1"/>
  <c r="AH81" i="78"/>
  <c r="AI81" i="78" s="1"/>
  <c r="AK81" i="78" s="1"/>
  <c r="AH77" i="76"/>
  <c r="AI77" i="76" s="1"/>
  <c r="AK77" i="76" s="1"/>
  <c r="AH79" i="71"/>
  <c r="AI79" i="71" s="1"/>
  <c r="AK79" i="71" s="1"/>
  <c r="AH80" i="48"/>
  <c r="AI80" i="48" s="1"/>
  <c r="AK80" i="48" s="1"/>
  <c r="AH77" i="186"/>
  <c r="AI77" i="186" s="1"/>
  <c r="AK77" i="186" s="1"/>
  <c r="AH77" i="198"/>
  <c r="AI77" i="198" s="1"/>
  <c r="AK77" i="198" s="1"/>
  <c r="AH79" i="185"/>
  <c r="AI79" i="185" s="1"/>
  <c r="AK79" i="185" s="1"/>
  <c r="AH77" i="183"/>
  <c r="AI77" i="183" s="1"/>
  <c r="AK77" i="183" s="1"/>
  <c r="AH77" i="180"/>
  <c r="AI77" i="180" s="1"/>
  <c r="AK77" i="180" s="1"/>
  <c r="AH77" i="167"/>
  <c r="AI77" i="167" s="1"/>
  <c r="AK77" i="167" s="1"/>
  <c r="AH77" i="165"/>
  <c r="AI77" i="165" s="1"/>
  <c r="AK77" i="165" s="1"/>
  <c r="AH77" i="164"/>
  <c r="AI77" i="164" s="1"/>
  <c r="AK77" i="164" s="1"/>
  <c r="AH77" i="143"/>
  <c r="AI77" i="143" s="1"/>
  <c r="AK77" i="143" s="1"/>
  <c r="AH77" i="130"/>
  <c r="AI77" i="130" s="1"/>
  <c r="AK77" i="130" s="1"/>
  <c r="AH79" i="130"/>
  <c r="AI79" i="130" s="1"/>
  <c r="AK79" i="130" s="1"/>
  <c r="AH83" i="128"/>
  <c r="AI83" i="128" s="1"/>
  <c r="AK83" i="128" s="1"/>
  <c r="AH79" i="116"/>
  <c r="AI79" i="116" s="1"/>
  <c r="AK79" i="116" s="1"/>
  <c r="AH77" i="105"/>
  <c r="AI77" i="105" s="1"/>
  <c r="AK77" i="105" s="1"/>
  <c r="AH81" i="105"/>
  <c r="AI81" i="105" s="1"/>
  <c r="AK81" i="105" s="1"/>
  <c r="AH77" i="80"/>
  <c r="AI77" i="80" s="1"/>
  <c r="AK77" i="80" s="1"/>
  <c r="AH79" i="80"/>
  <c r="AI79" i="80" s="1"/>
  <c r="AK79" i="80" s="1"/>
  <c r="AH81" i="80"/>
  <c r="AI81" i="80" s="1"/>
  <c r="AK81" i="80" s="1"/>
  <c r="AH77" i="79"/>
  <c r="AI77" i="79" s="1"/>
  <c r="AK77" i="79" s="1"/>
  <c r="AH76" i="76"/>
  <c r="AI76" i="76" s="1"/>
  <c r="AK76" i="76" s="1"/>
  <c r="AH77" i="18"/>
  <c r="AI77" i="18" s="1"/>
  <c r="AK77" i="18" s="1"/>
  <c r="AH78" i="12"/>
  <c r="AI78" i="12" s="1"/>
  <c r="AK78" i="12" s="1"/>
  <c r="AH85" i="10"/>
  <c r="AI85" i="10" s="1"/>
  <c r="AK85" i="10" s="1"/>
  <c r="AH83" i="114"/>
  <c r="AI83" i="114" s="1"/>
  <c r="AK83" i="114" s="1"/>
  <c r="AH75" i="84"/>
  <c r="AI75" i="84" s="1"/>
  <c r="AK75" i="84" s="1"/>
  <c r="AH76" i="84"/>
  <c r="AI76" i="84" s="1"/>
  <c r="AK76" i="84" s="1"/>
  <c r="AH79" i="78"/>
  <c r="AI79" i="78" s="1"/>
  <c r="AK79" i="78" s="1"/>
  <c r="AH83" i="73"/>
  <c r="AI83" i="73" s="1"/>
  <c r="AK83" i="73" s="1"/>
  <c r="AH85" i="6"/>
  <c r="AI85" i="6" s="1"/>
  <c r="AK85" i="6" s="1"/>
  <c r="AH79" i="200"/>
  <c r="AI79" i="200" s="1"/>
  <c r="AK79" i="200" s="1"/>
  <c r="AH79" i="191"/>
  <c r="AI79" i="191" s="1"/>
  <c r="AK79" i="191" s="1"/>
  <c r="AK78" i="202"/>
  <c r="AK76" i="200"/>
  <c r="AK79" i="196"/>
  <c r="AK81" i="196"/>
  <c r="AH77" i="195"/>
  <c r="AI77" i="195" s="1"/>
  <c r="AK77" i="195" s="1"/>
  <c r="AK75" i="194"/>
  <c r="AH81" i="187"/>
  <c r="AI81" i="187" s="1"/>
  <c r="AK81" i="187" s="1"/>
  <c r="AK76" i="186"/>
  <c r="AK76" i="185"/>
  <c r="AH79" i="175"/>
  <c r="AI79" i="175" s="1"/>
  <c r="AK79" i="175" s="1"/>
  <c r="AK75" i="181"/>
  <c r="AK77" i="181"/>
  <c r="AK79" i="181"/>
  <c r="AK81" i="181"/>
  <c r="AK83" i="181"/>
  <c r="AK76" i="203"/>
  <c r="AK82" i="172"/>
  <c r="AK84" i="172"/>
  <c r="AK81" i="161"/>
  <c r="AK83" i="161"/>
  <c r="AK77" i="160"/>
  <c r="AK79" i="160"/>
  <c r="AH77" i="159"/>
  <c r="AI77" i="159" s="1"/>
  <c r="AK77" i="159" s="1"/>
  <c r="AH78" i="157"/>
  <c r="AI78" i="157" s="1"/>
  <c r="AK78" i="157" s="1"/>
  <c r="AK78" i="156"/>
  <c r="AK76" i="155"/>
  <c r="AK80" i="155"/>
  <c r="AK84" i="155"/>
  <c r="AK76" i="147"/>
  <c r="AK76" i="145"/>
  <c r="AK77" i="141"/>
  <c r="AK75" i="139"/>
  <c r="AK76" i="133"/>
  <c r="AK76" i="131"/>
  <c r="AK75" i="140"/>
  <c r="AK77" i="140"/>
  <c r="AH79" i="140"/>
  <c r="AI79" i="140" s="1"/>
  <c r="AK79" i="140" s="1"/>
  <c r="AK76" i="135"/>
  <c r="AK76" i="128"/>
  <c r="AH79" i="126"/>
  <c r="AI79" i="126" s="1"/>
  <c r="AK79" i="126" s="1"/>
  <c r="AH76" i="123"/>
  <c r="AI76" i="123" s="1"/>
  <c r="AK76" i="123" s="1"/>
  <c r="AK76" i="121"/>
  <c r="AH76" i="119"/>
  <c r="AI76" i="119" s="1"/>
  <c r="AK76" i="119" s="1"/>
  <c r="AK79" i="112"/>
  <c r="AK76" i="111"/>
  <c r="AK78" i="111"/>
  <c r="AK80" i="111"/>
  <c r="AK82" i="111"/>
  <c r="AK84" i="111"/>
  <c r="AK86" i="111"/>
  <c r="AK78" i="110"/>
  <c r="AK80" i="110"/>
  <c r="AK76" i="109"/>
  <c r="AK78" i="109"/>
  <c r="AH81" i="99"/>
  <c r="AI81" i="99" s="1"/>
  <c r="AK81" i="99" s="1"/>
  <c r="AK77" i="98"/>
  <c r="AH77" i="104"/>
  <c r="AI77" i="104" s="1"/>
  <c r="AK77" i="104" s="1"/>
  <c r="AK77" i="102"/>
  <c r="AH81" i="102"/>
  <c r="AI81" i="102" s="1"/>
  <c r="AK81" i="102" s="1"/>
  <c r="AK75" i="101"/>
  <c r="AK83" i="100"/>
  <c r="AK77" i="100"/>
  <c r="AH81" i="100"/>
  <c r="AI81" i="100" s="1"/>
  <c r="AK81" i="100" s="1"/>
  <c r="AH77" i="96"/>
  <c r="AI77" i="96" s="1"/>
  <c r="AK77" i="96" s="1"/>
  <c r="AH77" i="95"/>
  <c r="AI77" i="95" s="1"/>
  <c r="AK77" i="95" s="1"/>
  <c r="AH81" i="94"/>
  <c r="AI81" i="94" s="1"/>
  <c r="AK81" i="94" s="1"/>
  <c r="AH81" i="92"/>
  <c r="AI81" i="92" s="1"/>
  <c r="AK81" i="92" s="1"/>
  <c r="AH85" i="91"/>
  <c r="AI85" i="91" s="1"/>
  <c r="AK85" i="91" s="1"/>
  <c r="AH77" i="90"/>
  <c r="AI77" i="90" s="1"/>
  <c r="AK77" i="90" s="1"/>
  <c r="AH79" i="74"/>
  <c r="AI79" i="74" s="1"/>
  <c r="AK79" i="74" s="1"/>
  <c r="AK75" i="38"/>
  <c r="AK76" i="5"/>
  <c r="AH78" i="5"/>
  <c r="AI78" i="5" s="1"/>
  <c r="AK78" i="5" s="1"/>
  <c r="AK84" i="81"/>
  <c r="AH85" i="84"/>
  <c r="AI85" i="84" s="1"/>
  <c r="AK85" i="84" s="1"/>
  <c r="AK75" i="80"/>
  <c r="AH85" i="79"/>
  <c r="AI85" i="79" s="1"/>
  <c r="AK85" i="79" s="1"/>
  <c r="AH85" i="87"/>
  <c r="AI85" i="87" s="1"/>
  <c r="AK85" i="87" s="1"/>
  <c r="AH79" i="87"/>
  <c r="AI79" i="87" s="1"/>
  <c r="AK79" i="87" s="1"/>
  <c r="AH83" i="70"/>
  <c r="AI83" i="70" s="1"/>
  <c r="AK83" i="70" s="1"/>
  <c r="AK78" i="63"/>
  <c r="AK76" i="62"/>
  <c r="AK79" i="61"/>
  <c r="AH83" i="61"/>
  <c r="AI83" i="61" s="1"/>
  <c r="AK83" i="61" s="1"/>
  <c r="AK77" i="65"/>
  <c r="AH79" i="25"/>
  <c r="AI79" i="25" s="1"/>
  <c r="AK79" i="25" s="1"/>
  <c r="AK76" i="7"/>
  <c r="AK75" i="4"/>
  <c r="AK78" i="3"/>
  <c r="AH84" i="2"/>
  <c r="AI84" i="2" s="1"/>
  <c r="AK84" i="2" s="1"/>
  <c r="AK75" i="115"/>
  <c r="AK76" i="112"/>
  <c r="AH81" i="109"/>
  <c r="AI81" i="109" s="1"/>
  <c r="AK81" i="109" s="1"/>
  <c r="AH84" i="108"/>
  <c r="AI84" i="108" s="1"/>
  <c r="AK84" i="108" s="1"/>
  <c r="AH78" i="98"/>
  <c r="AI78" i="98" s="1"/>
  <c r="AK78" i="98" s="1"/>
  <c r="AK76" i="104"/>
  <c r="AH78" i="102"/>
  <c r="AI78" i="102" s="1"/>
  <c r="AK78" i="102" s="1"/>
  <c r="AK76" i="101"/>
  <c r="AH78" i="96"/>
  <c r="AI78" i="96" s="1"/>
  <c r="AK78" i="96" s="1"/>
  <c r="AK76" i="95"/>
  <c r="AK76" i="94"/>
  <c r="AH85" i="93"/>
  <c r="AI85" i="93" s="1"/>
  <c r="AK85" i="93" s="1"/>
  <c r="AH76" i="88"/>
  <c r="AI76" i="88" s="1"/>
  <c r="AK76" i="88" s="1"/>
  <c r="AH76" i="77"/>
  <c r="AI76" i="77" s="1"/>
  <c r="AK76" i="77" s="1"/>
  <c r="AH78" i="77"/>
  <c r="AI78" i="77" s="1"/>
  <c r="AK78" i="77" s="1"/>
  <c r="AK76" i="83"/>
  <c r="AK76" i="85"/>
  <c r="AK78" i="85"/>
  <c r="AK75" i="75"/>
  <c r="AK76" i="70"/>
  <c r="AK78" i="70"/>
  <c r="AK79" i="64"/>
  <c r="AK78" i="62"/>
  <c r="AK75" i="60"/>
  <c r="AK77" i="60"/>
  <c r="AK79" i="60"/>
  <c r="AK77" i="59"/>
  <c r="AK79" i="59"/>
  <c r="AK75" i="58"/>
  <c r="AK79" i="58"/>
  <c r="AK75" i="69"/>
  <c r="AK77" i="69"/>
  <c r="AK79" i="69"/>
  <c r="AK75" i="68"/>
  <c r="AK76" i="67"/>
  <c r="AK78" i="67"/>
  <c r="AH80" i="67"/>
  <c r="AI80" i="67" s="1"/>
  <c r="AK80" i="67" s="1"/>
  <c r="AK76" i="66"/>
  <c r="AK78" i="66"/>
  <c r="AK76" i="65"/>
  <c r="AH76" i="57"/>
  <c r="AI76" i="57" s="1"/>
  <c r="AK76" i="57" s="1"/>
  <c r="AK76" i="38"/>
  <c r="AH83" i="37"/>
  <c r="AI83" i="37" s="1"/>
  <c r="AK83" i="37" s="1"/>
  <c r="AK77" i="36"/>
  <c r="AK79" i="36"/>
  <c r="AK75" i="35"/>
  <c r="AH79" i="35"/>
  <c r="AI79" i="35" s="1"/>
  <c r="AK79" i="35" s="1"/>
  <c r="AK77" i="29"/>
  <c r="AK79" i="29"/>
  <c r="AK75" i="23"/>
  <c r="AK76" i="19"/>
  <c r="AK76" i="18"/>
  <c r="AH84" i="18"/>
  <c r="AI84" i="18" s="1"/>
  <c r="AK84" i="18" s="1"/>
  <c r="AK76" i="17"/>
  <c r="AH80" i="17"/>
  <c r="AI80" i="17" s="1"/>
  <c r="AK80" i="17" s="1"/>
  <c r="AK75" i="14"/>
  <c r="AK75" i="12"/>
  <c r="AK77" i="12"/>
  <c r="AK76" i="10"/>
  <c r="AH78" i="10"/>
  <c r="AI78" i="10" s="1"/>
  <c r="AK78" i="10" s="1"/>
  <c r="AH82" i="10"/>
  <c r="AI82" i="10" s="1"/>
  <c r="AK82" i="10" s="1"/>
  <c r="AH84" i="10"/>
  <c r="AI84" i="10" s="1"/>
  <c r="AK84" i="10" s="1"/>
  <c r="AK75" i="8"/>
  <c r="AH80" i="7"/>
  <c r="AI80" i="7" s="1"/>
  <c r="AK80" i="7" s="1"/>
  <c r="AK76" i="6"/>
  <c r="AH82" i="6"/>
  <c r="AI82" i="6" s="1"/>
  <c r="AK82" i="6" s="1"/>
  <c r="AK77" i="4"/>
  <c r="AK80" i="3"/>
  <c r="AK77" i="2"/>
  <c r="AK79" i="2"/>
  <c r="AK81" i="2"/>
  <c r="AH80" i="198"/>
  <c r="AI80" i="198" s="1"/>
  <c r="AK80" i="198" s="1"/>
  <c r="AH82" i="198"/>
  <c r="AI82" i="198" s="1"/>
  <c r="AK82" i="198" s="1"/>
  <c r="AH84" i="198"/>
  <c r="AI84" i="198" s="1"/>
  <c r="AK84" i="198" s="1"/>
  <c r="AH86" i="198"/>
  <c r="AI86" i="198" s="1"/>
  <c r="AK86" i="198" s="1"/>
  <c r="AH83" i="193"/>
  <c r="AI83" i="193" s="1"/>
  <c r="AK83" i="193" s="1"/>
  <c r="AH77" i="192"/>
  <c r="AI77" i="192" s="1"/>
  <c r="AK77" i="192" s="1"/>
  <c r="AH83" i="189"/>
  <c r="AI83" i="189" s="1"/>
  <c r="AK83" i="189" s="1"/>
  <c r="AH80" i="183"/>
  <c r="AI80" i="183" s="1"/>
  <c r="AK80" i="183" s="1"/>
  <c r="AH82" i="183"/>
  <c r="AI82" i="183" s="1"/>
  <c r="AK82" i="183" s="1"/>
  <c r="AH84" i="183"/>
  <c r="AI84" i="183" s="1"/>
  <c r="AK84" i="183" s="1"/>
  <c r="AH86" i="183"/>
  <c r="AI86" i="183" s="1"/>
  <c r="AK86" i="183" s="1"/>
  <c r="AH82" i="180"/>
  <c r="AI82" i="180" s="1"/>
  <c r="AK82" i="180" s="1"/>
  <c r="AH86" i="180"/>
  <c r="AI86" i="180" s="1"/>
  <c r="AK86" i="180" s="1"/>
  <c r="AH83" i="178"/>
  <c r="AI83" i="178" s="1"/>
  <c r="AK83" i="178" s="1"/>
  <c r="AH77" i="177"/>
  <c r="AI77" i="177" s="1"/>
  <c r="AK77" i="177" s="1"/>
  <c r="AK81" i="176"/>
  <c r="AH80" i="167"/>
  <c r="AI80" i="167" s="1"/>
  <c r="AK80" i="167" s="1"/>
  <c r="AH82" i="167"/>
  <c r="AI82" i="167" s="1"/>
  <c r="AK82" i="167" s="1"/>
  <c r="AH84" i="167"/>
  <c r="AI84" i="167" s="1"/>
  <c r="AK84" i="167" s="1"/>
  <c r="AH86" i="167"/>
  <c r="AI86" i="167" s="1"/>
  <c r="AK86" i="167" s="1"/>
  <c r="AK76" i="163"/>
  <c r="AH80" i="153"/>
  <c r="AI80" i="153" s="1"/>
  <c r="AK80" i="153" s="1"/>
  <c r="AH81" i="151"/>
  <c r="AI81" i="151" s="1"/>
  <c r="AK81" i="151" s="1"/>
  <c r="AH85" i="150"/>
  <c r="AI85" i="150" s="1"/>
  <c r="AK85" i="150" s="1"/>
  <c r="AH82" i="162"/>
  <c r="AI82" i="162" s="1"/>
  <c r="AK82" i="162" s="1"/>
  <c r="AH85" i="147"/>
  <c r="AI85" i="147" s="1"/>
  <c r="AK85" i="147" s="1"/>
  <c r="AH77" i="1"/>
  <c r="AI77" i="1" s="1"/>
  <c r="AK77" i="1" s="1"/>
  <c r="AH82" i="195"/>
  <c r="AI82" i="195" s="1"/>
  <c r="AK82" i="195" s="1"/>
  <c r="AH86" i="195"/>
  <c r="AI86" i="195" s="1"/>
  <c r="AK86" i="195" s="1"/>
  <c r="AH86" i="159"/>
  <c r="AI86" i="159" s="1"/>
  <c r="AK86" i="159" s="1"/>
  <c r="AH81" i="147"/>
  <c r="AI81" i="147" s="1"/>
  <c r="AK81" i="147" s="1"/>
  <c r="AH75" i="146"/>
  <c r="AI75" i="146" s="1"/>
  <c r="AK75" i="146" s="1"/>
  <c r="AH80" i="146"/>
  <c r="AI80" i="146" s="1"/>
  <c r="AK80" i="146" s="1"/>
  <c r="AH83" i="200"/>
  <c r="AI83" i="200" s="1"/>
  <c r="AK83" i="200" s="1"/>
  <c r="AH77" i="199"/>
  <c r="AI77" i="199" s="1"/>
  <c r="AK77" i="199" s="1"/>
  <c r="AH83" i="191"/>
  <c r="AI83" i="191" s="1"/>
  <c r="AK83" i="191" s="1"/>
  <c r="AH83" i="185"/>
  <c r="AI83" i="185" s="1"/>
  <c r="AK83" i="185" s="1"/>
  <c r="AH77" i="184"/>
  <c r="AI77" i="184" s="1"/>
  <c r="AK77" i="184" s="1"/>
  <c r="AH77" i="179"/>
  <c r="AI77" i="179" s="1"/>
  <c r="AK77" i="179" s="1"/>
  <c r="AH77" i="168"/>
  <c r="AI77" i="168" s="1"/>
  <c r="AK77" i="168" s="1"/>
  <c r="AH79" i="153"/>
  <c r="AI79" i="153" s="1"/>
  <c r="AK79" i="153" s="1"/>
  <c r="AK76" i="150"/>
  <c r="AH80" i="150"/>
  <c r="AI80" i="150" s="1"/>
  <c r="AK80" i="150" s="1"/>
  <c r="AK76" i="149"/>
  <c r="AH80" i="202"/>
  <c r="AI80" i="202" s="1"/>
  <c r="AK80" i="202" s="1"/>
  <c r="AH82" i="202"/>
  <c r="AI82" i="202" s="1"/>
  <c r="AK82" i="202" s="1"/>
  <c r="AH84" i="202"/>
  <c r="AI84" i="202" s="1"/>
  <c r="AK84" i="202" s="1"/>
  <c r="AH86" i="202"/>
  <c r="AI86" i="202" s="1"/>
  <c r="AK86" i="202" s="1"/>
  <c r="AH76" i="201"/>
  <c r="AI76" i="201" s="1"/>
  <c r="AK76" i="201" s="1"/>
  <c r="AH77" i="201"/>
  <c r="AI77" i="201" s="1"/>
  <c r="AK77" i="201" s="1"/>
  <c r="AK77" i="194"/>
  <c r="AK76" i="187"/>
  <c r="AH80" i="187"/>
  <c r="AI80" i="187" s="1"/>
  <c r="AK80" i="187" s="1"/>
  <c r="AH82" i="187"/>
  <c r="AI82" i="187" s="1"/>
  <c r="AK82" i="187" s="1"/>
  <c r="AH84" i="187"/>
  <c r="AI84" i="187" s="1"/>
  <c r="AK84" i="187" s="1"/>
  <c r="AH86" i="187"/>
  <c r="AI86" i="187" s="1"/>
  <c r="AK86" i="187" s="1"/>
  <c r="AH83" i="175"/>
  <c r="AI83" i="175" s="1"/>
  <c r="AK83" i="175" s="1"/>
  <c r="AK85" i="181"/>
  <c r="AH79" i="159"/>
  <c r="AI79" i="159" s="1"/>
  <c r="AK79" i="159" s="1"/>
  <c r="AH82" i="157"/>
  <c r="AI82" i="157" s="1"/>
  <c r="AK82" i="157" s="1"/>
  <c r="AK76" i="146"/>
  <c r="AH80" i="143"/>
  <c r="AI80" i="143" s="1"/>
  <c r="AK80" i="143" s="1"/>
  <c r="AH83" i="133"/>
  <c r="AI83" i="133" s="1"/>
  <c r="AK83" i="133" s="1"/>
  <c r="AH80" i="132"/>
  <c r="AI80" i="132" s="1"/>
  <c r="AK80" i="132" s="1"/>
  <c r="AH80" i="140"/>
  <c r="AI80" i="140" s="1"/>
  <c r="AK80" i="140" s="1"/>
  <c r="AH84" i="136"/>
  <c r="AI84" i="136" s="1"/>
  <c r="AK84" i="136" s="1"/>
  <c r="AH82" i="128"/>
  <c r="AI82" i="128" s="1"/>
  <c r="AK82" i="128" s="1"/>
  <c r="AH84" i="124"/>
  <c r="AI84" i="124" s="1"/>
  <c r="AK84" i="124" s="1"/>
  <c r="AH85" i="118"/>
  <c r="AI85" i="118" s="1"/>
  <c r="AK85" i="118" s="1"/>
  <c r="AH85" i="115"/>
  <c r="AI85" i="115" s="1"/>
  <c r="AK85" i="115" s="1"/>
  <c r="AH80" i="106"/>
  <c r="AI80" i="106" s="1"/>
  <c r="AK80" i="106" s="1"/>
  <c r="AH81" i="106"/>
  <c r="AI81" i="106" s="1"/>
  <c r="AK81" i="106" s="1"/>
  <c r="AH83" i="106"/>
  <c r="AI83" i="106" s="1"/>
  <c r="AK83" i="106" s="1"/>
  <c r="AH82" i="103"/>
  <c r="AI82" i="103" s="1"/>
  <c r="AK82" i="103" s="1"/>
  <c r="AH80" i="98"/>
  <c r="AI80" i="98" s="1"/>
  <c r="AK80" i="98" s="1"/>
  <c r="AH77" i="101"/>
  <c r="AI77" i="101" s="1"/>
  <c r="AK77" i="101" s="1"/>
  <c r="AH78" i="100"/>
  <c r="AI78" i="100" s="1"/>
  <c r="AK78" i="100" s="1"/>
  <c r="AH80" i="96"/>
  <c r="AI80" i="96" s="1"/>
  <c r="AK80" i="96" s="1"/>
  <c r="AH86" i="92"/>
  <c r="AI86" i="92" s="1"/>
  <c r="AK86" i="92" s="1"/>
  <c r="AH80" i="72"/>
  <c r="AI80" i="72" s="1"/>
  <c r="AK80" i="72" s="1"/>
  <c r="AH84" i="64"/>
  <c r="AI84" i="64" s="1"/>
  <c r="AK84" i="64" s="1"/>
  <c r="AH82" i="61"/>
  <c r="AI82" i="61" s="1"/>
  <c r="AK82" i="61" s="1"/>
  <c r="AH80" i="69"/>
  <c r="AI80" i="69" s="1"/>
  <c r="AK80" i="69" s="1"/>
  <c r="AH85" i="68"/>
  <c r="AI85" i="68" s="1"/>
  <c r="AK85" i="68" s="1"/>
  <c r="AH80" i="65"/>
  <c r="AI80" i="65" s="1"/>
  <c r="AK80" i="65" s="1"/>
  <c r="AH81" i="38"/>
  <c r="AI81" i="38" s="1"/>
  <c r="AK81" i="38" s="1"/>
  <c r="AH84" i="37"/>
  <c r="AI84" i="37" s="1"/>
  <c r="AK84" i="37" s="1"/>
  <c r="AH80" i="29"/>
  <c r="AI80" i="29" s="1"/>
  <c r="AK80" i="29" s="1"/>
  <c r="AH84" i="29"/>
  <c r="AI84" i="29" s="1"/>
  <c r="AK84" i="29" s="1"/>
  <c r="AH85" i="28"/>
  <c r="AI85" i="28" s="1"/>
  <c r="AK85" i="28" s="1"/>
  <c r="AH85" i="24"/>
  <c r="AI85" i="24" s="1"/>
  <c r="AK85" i="24" s="1"/>
  <c r="AH81" i="21"/>
  <c r="AI81" i="21" s="1"/>
  <c r="AK81" i="21" s="1"/>
  <c r="AH80" i="18"/>
  <c r="AI80" i="18" s="1"/>
  <c r="AK80" i="18" s="1"/>
  <c r="AH85" i="18"/>
  <c r="AI85" i="18" s="1"/>
  <c r="AK85" i="18" s="1"/>
  <c r="AH81" i="7"/>
  <c r="AI81" i="7" s="1"/>
  <c r="AK81" i="7" s="1"/>
  <c r="AH86" i="4"/>
  <c r="AI86" i="4" s="1"/>
  <c r="AK86" i="4" s="1"/>
  <c r="AH83" i="3"/>
  <c r="AI83" i="3" s="1"/>
  <c r="AK83" i="3" s="1"/>
  <c r="AH85" i="2"/>
  <c r="AI85" i="2" s="1"/>
  <c r="AK85" i="2" s="1"/>
  <c r="AH83" i="1"/>
  <c r="AI83" i="1" s="1"/>
  <c r="AK83" i="1" s="1"/>
  <c r="AH78" i="201"/>
  <c r="AI78" i="201" s="1"/>
  <c r="AK78" i="201" s="1"/>
  <c r="AH81" i="197"/>
  <c r="AI81" i="197" s="1"/>
  <c r="AK81" i="197" s="1"/>
  <c r="AH84" i="197"/>
  <c r="AI84" i="197" s="1"/>
  <c r="AK84" i="197" s="1"/>
  <c r="AH84" i="195"/>
  <c r="AI84" i="195" s="1"/>
  <c r="AK84" i="195" s="1"/>
  <c r="AH82" i="194"/>
  <c r="AI82" i="194" s="1"/>
  <c r="AK82" i="194" s="1"/>
  <c r="AH83" i="192"/>
  <c r="AI83" i="192" s="1"/>
  <c r="AK83" i="192" s="1"/>
  <c r="AH81" i="188"/>
  <c r="AI81" i="188" s="1"/>
  <c r="AK81" i="188" s="1"/>
  <c r="AH84" i="188"/>
  <c r="AI84" i="188" s="1"/>
  <c r="AK84" i="188" s="1"/>
  <c r="AH82" i="186"/>
  <c r="AI82" i="186" s="1"/>
  <c r="AK82" i="186" s="1"/>
  <c r="AH79" i="182"/>
  <c r="AI79" i="182" s="1"/>
  <c r="AK79" i="182" s="1"/>
  <c r="AH84" i="180"/>
  <c r="AI84" i="180" s="1"/>
  <c r="AK84" i="180" s="1"/>
  <c r="AH82" i="179"/>
  <c r="AI82" i="179" s="1"/>
  <c r="AK82" i="179" s="1"/>
  <c r="AH82" i="160"/>
  <c r="AI82" i="160" s="1"/>
  <c r="AK82" i="160" s="1"/>
  <c r="AH81" i="159"/>
  <c r="AI81" i="159" s="1"/>
  <c r="AK81" i="159" s="1"/>
  <c r="AH81" i="158"/>
  <c r="AI81" i="158" s="1"/>
  <c r="AK81" i="158" s="1"/>
  <c r="AH83" i="157"/>
  <c r="AI83" i="157" s="1"/>
  <c r="AK83" i="157" s="1"/>
  <c r="AH81" i="153"/>
  <c r="AI81" i="153" s="1"/>
  <c r="AK81" i="153" s="1"/>
  <c r="AH85" i="153"/>
  <c r="AI85" i="153" s="1"/>
  <c r="AK85" i="153" s="1"/>
  <c r="AH77" i="146"/>
  <c r="AI77" i="146" s="1"/>
  <c r="AK77" i="146" s="1"/>
  <c r="AH79" i="146"/>
  <c r="AI79" i="146" s="1"/>
  <c r="AK79" i="146" s="1"/>
  <c r="AH79" i="143"/>
  <c r="AI79" i="143" s="1"/>
  <c r="AK79" i="143" s="1"/>
  <c r="AH81" i="141"/>
  <c r="AI81" i="141" s="1"/>
  <c r="AK81" i="141" s="1"/>
  <c r="AH84" i="134"/>
  <c r="AI84" i="134" s="1"/>
  <c r="AK84" i="134" s="1"/>
  <c r="AH82" i="133"/>
  <c r="AI82" i="133" s="1"/>
  <c r="AK82" i="133" s="1"/>
  <c r="AH84" i="131"/>
  <c r="AI84" i="131" s="1"/>
  <c r="AK84" i="131" s="1"/>
  <c r="AH85" i="135"/>
  <c r="AI85" i="135" s="1"/>
  <c r="AK85" i="135" s="1"/>
  <c r="AH84" i="128"/>
  <c r="AI84" i="128" s="1"/>
  <c r="AK84" i="128" s="1"/>
  <c r="AH78" i="123"/>
  <c r="AI78" i="123" s="1"/>
  <c r="AK78" i="123" s="1"/>
  <c r="AH75" i="121"/>
  <c r="AI75" i="121" s="1"/>
  <c r="AK75" i="121" s="1"/>
  <c r="AH80" i="121"/>
  <c r="AI80" i="121" s="1"/>
  <c r="AK80" i="121" s="1"/>
  <c r="AH80" i="119"/>
  <c r="AI80" i="119" s="1"/>
  <c r="AK80" i="119" s="1"/>
  <c r="AH79" i="107"/>
  <c r="AI79" i="107" s="1"/>
  <c r="AK79" i="107" s="1"/>
  <c r="AH78" i="99"/>
  <c r="AI78" i="99" s="1"/>
  <c r="AK78" i="99" s="1"/>
  <c r="AH80" i="99"/>
  <c r="AI80" i="99" s="1"/>
  <c r="AK80" i="99" s="1"/>
  <c r="AH83" i="99"/>
  <c r="AI83" i="99" s="1"/>
  <c r="AK83" i="99" s="1"/>
  <c r="AH79" i="104"/>
  <c r="AI79" i="104" s="1"/>
  <c r="AK79" i="104" s="1"/>
  <c r="AH80" i="102"/>
  <c r="AI80" i="102" s="1"/>
  <c r="AK80" i="102" s="1"/>
  <c r="AH75" i="100"/>
  <c r="AI75" i="100" s="1"/>
  <c r="AK75" i="100" s="1"/>
  <c r="AH80" i="100"/>
  <c r="AI80" i="100" s="1"/>
  <c r="AK80" i="100" s="1"/>
  <c r="AH83" i="96"/>
  <c r="AI83" i="96" s="1"/>
  <c r="AK83" i="96" s="1"/>
  <c r="AH84" i="94"/>
  <c r="AI84" i="94" s="1"/>
  <c r="AK84" i="94" s="1"/>
  <c r="AH78" i="94"/>
  <c r="AI78" i="94" s="1"/>
  <c r="AK78" i="94" s="1"/>
  <c r="AH80" i="94"/>
  <c r="AI80" i="94" s="1"/>
  <c r="AK80" i="94" s="1"/>
  <c r="AH83" i="94"/>
  <c r="AI83" i="94" s="1"/>
  <c r="AK83" i="94" s="1"/>
  <c r="AH84" i="92"/>
  <c r="AI84" i="92" s="1"/>
  <c r="AK84" i="92" s="1"/>
  <c r="AH84" i="77"/>
  <c r="AI84" i="77" s="1"/>
  <c r="AK84" i="77" s="1"/>
  <c r="AH82" i="77"/>
  <c r="AI82" i="77" s="1"/>
  <c r="AK82" i="77" s="1"/>
  <c r="AH86" i="77"/>
  <c r="AI86" i="77" s="1"/>
  <c r="AK86" i="77" s="1"/>
  <c r="AH83" i="80"/>
  <c r="AI83" i="80" s="1"/>
  <c r="AK83" i="80" s="1"/>
  <c r="AH83" i="78"/>
  <c r="AI83" i="78" s="1"/>
  <c r="AK83" i="78" s="1"/>
  <c r="AH75" i="87"/>
  <c r="AI75" i="87" s="1"/>
  <c r="AK75" i="87" s="1"/>
  <c r="AH86" i="85"/>
  <c r="AI86" i="85" s="1"/>
  <c r="AK86" i="85" s="1"/>
  <c r="AH85" i="74"/>
  <c r="AI85" i="74" s="1"/>
  <c r="AK85" i="74" s="1"/>
  <c r="AH84" i="74"/>
  <c r="AI84" i="74" s="1"/>
  <c r="AK84" i="74" s="1"/>
  <c r="AH78" i="71"/>
  <c r="AI78" i="71" s="1"/>
  <c r="AK78" i="71" s="1"/>
  <c r="AH85" i="70"/>
  <c r="AI85" i="70" s="1"/>
  <c r="AK85" i="70" s="1"/>
  <c r="AH84" i="62"/>
  <c r="AI84" i="62" s="1"/>
  <c r="AK84" i="62" s="1"/>
  <c r="AH86" i="67"/>
  <c r="AI86" i="67" s="1"/>
  <c r="AK86" i="67" s="1"/>
  <c r="AH82" i="48"/>
  <c r="AI82" i="48" s="1"/>
  <c r="AK82" i="48" s="1"/>
  <c r="AH75" i="37"/>
  <c r="AI75" i="37" s="1"/>
  <c r="AK75" i="37" s="1"/>
  <c r="AH78" i="35"/>
  <c r="AI78" i="35" s="1"/>
  <c r="AK78" i="35" s="1"/>
  <c r="AH81" i="35"/>
  <c r="AI81" i="35" s="1"/>
  <c r="AK81" i="35" s="1"/>
  <c r="AH80" i="30"/>
  <c r="AI80" i="30" s="1"/>
  <c r="AK80" i="30" s="1"/>
  <c r="AH78" i="28"/>
  <c r="AI78" i="28" s="1"/>
  <c r="AK78" i="28" s="1"/>
  <c r="AH78" i="25"/>
  <c r="AI78" i="25" s="1"/>
  <c r="AK78" i="25" s="1"/>
  <c r="AH81" i="25"/>
  <c r="AI81" i="25" s="1"/>
  <c r="AK81" i="25" s="1"/>
  <c r="AH81" i="17"/>
  <c r="AI81" i="17" s="1"/>
  <c r="AK81" i="17" s="1"/>
  <c r="AH82" i="12"/>
  <c r="AI82" i="12" s="1"/>
  <c r="AK82" i="12" s="1"/>
  <c r="AH83" i="11"/>
  <c r="AI83" i="11" s="1"/>
  <c r="AK83" i="11" s="1"/>
  <c r="AH77" i="7"/>
  <c r="AI77" i="7" s="1"/>
  <c r="AK77" i="7" s="1"/>
  <c r="AK77" i="6"/>
  <c r="AK79" i="6"/>
  <c r="AH81" i="6"/>
  <c r="AI81" i="6" s="1"/>
  <c r="AK81" i="6" s="1"/>
  <c r="AK79" i="4"/>
  <c r="AH79" i="1"/>
  <c r="AI79" i="1" s="1"/>
  <c r="AK79" i="1" s="1"/>
  <c r="AH80" i="201"/>
  <c r="AI80" i="201" s="1"/>
  <c r="AK80" i="201" s="1"/>
  <c r="AH86" i="201"/>
  <c r="AI86" i="201" s="1"/>
  <c r="AK86" i="201" s="1"/>
  <c r="AH79" i="199"/>
  <c r="AI79" i="199" s="1"/>
  <c r="AK79" i="199" s="1"/>
  <c r="AH80" i="197"/>
  <c r="AI80" i="197" s="1"/>
  <c r="AK80" i="197" s="1"/>
  <c r="AH83" i="196"/>
  <c r="AI83" i="196" s="1"/>
  <c r="AK83" i="196" s="1"/>
  <c r="AH84" i="194"/>
  <c r="AI84" i="194" s="1"/>
  <c r="AK84" i="194" s="1"/>
  <c r="AH79" i="192"/>
  <c r="AI79" i="192" s="1"/>
  <c r="AK79" i="192" s="1"/>
  <c r="AH80" i="188"/>
  <c r="AI80" i="188" s="1"/>
  <c r="AK80" i="188" s="1"/>
  <c r="AH86" i="188"/>
  <c r="AI86" i="188" s="1"/>
  <c r="AK86" i="188" s="1"/>
  <c r="AH81" i="186"/>
  <c r="AI81" i="186" s="1"/>
  <c r="AK81" i="186" s="1"/>
  <c r="AH83" i="184"/>
  <c r="AI83" i="184" s="1"/>
  <c r="AK83" i="184" s="1"/>
  <c r="AH79" i="203"/>
  <c r="AI79" i="203" s="1"/>
  <c r="AK79" i="203" s="1"/>
  <c r="AH83" i="203"/>
  <c r="AI83" i="203" s="1"/>
  <c r="AK83" i="203" s="1"/>
  <c r="AH80" i="166"/>
  <c r="AI80" i="166" s="1"/>
  <c r="AK80" i="166" s="1"/>
  <c r="AH84" i="166"/>
  <c r="AI84" i="166" s="1"/>
  <c r="AK84" i="166" s="1"/>
  <c r="AH81" i="165"/>
  <c r="AI81" i="165" s="1"/>
  <c r="AK81" i="165" s="1"/>
  <c r="AH86" i="165"/>
  <c r="AI86" i="165" s="1"/>
  <c r="AK86" i="165" s="1"/>
  <c r="AH77" i="163"/>
  <c r="AI77" i="163" s="1"/>
  <c r="AK77" i="163" s="1"/>
  <c r="AH83" i="202"/>
  <c r="AI83" i="202" s="1"/>
  <c r="AK83" i="202" s="1"/>
  <c r="AH78" i="200"/>
  <c r="AI78" i="200" s="1"/>
  <c r="AK78" i="200" s="1"/>
  <c r="AH80" i="200"/>
  <c r="AI80" i="200" s="1"/>
  <c r="AK80" i="200" s="1"/>
  <c r="AH82" i="200"/>
  <c r="AI82" i="200" s="1"/>
  <c r="AK82" i="200" s="1"/>
  <c r="AH84" i="200"/>
  <c r="AI84" i="200" s="1"/>
  <c r="AK84" i="200" s="1"/>
  <c r="AH86" i="200"/>
  <c r="AI86" i="200" s="1"/>
  <c r="AK86" i="200" s="1"/>
  <c r="AK76" i="199"/>
  <c r="AH79" i="198"/>
  <c r="AI79" i="198" s="1"/>
  <c r="AK79" i="198" s="1"/>
  <c r="AH83" i="198"/>
  <c r="AI83" i="198" s="1"/>
  <c r="AK83" i="198" s="1"/>
  <c r="AH85" i="196"/>
  <c r="AI85" i="196" s="1"/>
  <c r="AK85" i="196" s="1"/>
  <c r="AK80" i="196"/>
  <c r="AH79" i="195"/>
  <c r="AI79" i="195" s="1"/>
  <c r="AK79" i="195" s="1"/>
  <c r="AH83" i="195"/>
  <c r="AI83" i="195" s="1"/>
  <c r="AK83" i="195" s="1"/>
  <c r="AH78" i="193"/>
  <c r="AI78" i="193" s="1"/>
  <c r="AK78" i="193" s="1"/>
  <c r="AH82" i="193"/>
  <c r="AI82" i="193" s="1"/>
  <c r="AK82" i="193" s="1"/>
  <c r="AH84" i="193"/>
  <c r="AI84" i="193" s="1"/>
  <c r="AK84" i="193" s="1"/>
  <c r="AH86" i="193"/>
  <c r="AI86" i="193" s="1"/>
  <c r="AK86" i="193" s="1"/>
  <c r="AH81" i="191"/>
  <c r="AI81" i="191" s="1"/>
  <c r="AK81" i="191" s="1"/>
  <c r="AH82" i="191"/>
  <c r="AI82" i="191" s="1"/>
  <c r="AK82" i="191" s="1"/>
  <c r="AH86" i="191"/>
  <c r="AI86" i="191" s="1"/>
  <c r="AK86" i="191" s="1"/>
  <c r="AH85" i="189"/>
  <c r="AI85" i="189" s="1"/>
  <c r="AK85" i="189" s="1"/>
  <c r="AH80" i="189"/>
  <c r="AI80" i="189" s="1"/>
  <c r="AK80" i="189" s="1"/>
  <c r="AH82" i="189"/>
  <c r="AI82" i="189" s="1"/>
  <c r="AK82" i="189" s="1"/>
  <c r="AH84" i="189"/>
  <c r="AI84" i="189" s="1"/>
  <c r="AK84" i="189" s="1"/>
  <c r="AH86" i="189"/>
  <c r="AI86" i="189" s="1"/>
  <c r="AK86" i="189" s="1"/>
  <c r="AH83" i="187"/>
  <c r="AI83" i="187" s="1"/>
  <c r="AK83" i="187" s="1"/>
  <c r="AH84" i="186"/>
  <c r="AI84" i="186" s="1"/>
  <c r="AK84" i="186" s="1"/>
  <c r="AH81" i="185"/>
  <c r="AI81" i="185" s="1"/>
  <c r="AK81" i="185" s="1"/>
  <c r="AH80" i="185"/>
  <c r="AI80" i="185" s="1"/>
  <c r="AK80" i="185" s="1"/>
  <c r="AH82" i="185"/>
  <c r="AI82" i="185" s="1"/>
  <c r="AK82" i="185" s="1"/>
  <c r="AH84" i="185"/>
  <c r="AI84" i="185" s="1"/>
  <c r="AK84" i="185" s="1"/>
  <c r="AH86" i="185"/>
  <c r="AI86" i="185" s="1"/>
  <c r="AK86" i="185" s="1"/>
  <c r="AK76" i="184"/>
  <c r="AH79" i="183"/>
  <c r="AI79" i="183" s="1"/>
  <c r="AK79" i="183" s="1"/>
  <c r="AH83" i="183"/>
  <c r="AI83" i="183" s="1"/>
  <c r="AK83" i="183" s="1"/>
  <c r="AH84" i="182"/>
  <c r="AI84" i="182" s="1"/>
  <c r="AK84" i="182" s="1"/>
  <c r="AH79" i="180"/>
  <c r="AI79" i="180" s="1"/>
  <c r="AK79" i="180" s="1"/>
  <c r="AH83" i="180"/>
  <c r="AI83" i="180" s="1"/>
  <c r="AK83" i="180" s="1"/>
  <c r="AH84" i="179"/>
  <c r="AI84" i="179" s="1"/>
  <c r="AK84" i="179" s="1"/>
  <c r="AH85" i="175"/>
  <c r="AI85" i="175" s="1"/>
  <c r="AK85" i="175" s="1"/>
  <c r="AH82" i="175"/>
  <c r="AI82" i="175" s="1"/>
  <c r="AK82" i="175" s="1"/>
  <c r="AH86" i="175"/>
  <c r="AI86" i="175" s="1"/>
  <c r="AK86" i="175" s="1"/>
  <c r="AH85" i="178"/>
  <c r="AI85" i="178" s="1"/>
  <c r="AK85" i="178" s="1"/>
  <c r="AH80" i="178"/>
  <c r="AI80" i="178" s="1"/>
  <c r="AK80" i="178" s="1"/>
  <c r="AH82" i="178"/>
  <c r="AI82" i="178" s="1"/>
  <c r="AK82" i="178" s="1"/>
  <c r="AH84" i="178"/>
  <c r="AI84" i="178" s="1"/>
  <c r="AK84" i="178" s="1"/>
  <c r="AH86" i="178"/>
  <c r="AI86" i="178" s="1"/>
  <c r="AK86" i="178" s="1"/>
  <c r="AH86" i="176"/>
  <c r="AI86" i="176" s="1"/>
  <c r="AK86" i="176" s="1"/>
  <c r="AK76" i="168"/>
  <c r="AH79" i="167"/>
  <c r="AI79" i="167" s="1"/>
  <c r="AK79" i="167" s="1"/>
  <c r="AH83" i="167"/>
  <c r="AI83" i="167" s="1"/>
  <c r="AK83" i="167" s="1"/>
  <c r="AH78" i="165"/>
  <c r="AI78" i="165" s="1"/>
  <c r="AK78" i="165" s="1"/>
  <c r="AH77" i="162"/>
  <c r="AI77" i="162" s="1"/>
  <c r="AK77" i="162" s="1"/>
  <c r="AH81" i="162"/>
  <c r="AI81" i="162" s="1"/>
  <c r="AK81" i="162" s="1"/>
  <c r="AH85" i="162"/>
  <c r="AI85" i="162" s="1"/>
  <c r="AK85" i="162" s="1"/>
  <c r="AK75" i="161"/>
  <c r="AK82" i="161"/>
  <c r="AK78" i="160"/>
  <c r="AH78" i="159"/>
  <c r="AI78" i="159" s="1"/>
  <c r="AK78" i="159" s="1"/>
  <c r="AH85" i="159"/>
  <c r="AI85" i="159" s="1"/>
  <c r="AK85" i="159" s="1"/>
  <c r="AH77" i="157"/>
  <c r="AI77" i="157" s="1"/>
  <c r="AK77" i="157" s="1"/>
  <c r="AH81" i="157"/>
  <c r="AI81" i="157" s="1"/>
  <c r="AK81" i="157" s="1"/>
  <c r="AH85" i="157"/>
  <c r="AI85" i="157" s="1"/>
  <c r="AK85" i="157" s="1"/>
  <c r="AK75" i="155"/>
  <c r="AH77" i="154"/>
  <c r="AI77" i="154" s="1"/>
  <c r="AK77" i="154" s="1"/>
  <c r="AH81" i="154"/>
  <c r="AI81" i="154" s="1"/>
  <c r="AK81" i="154" s="1"/>
  <c r="AH85" i="154"/>
  <c r="AI85" i="154" s="1"/>
  <c r="AK85" i="154" s="1"/>
  <c r="AH77" i="152"/>
  <c r="AI77" i="152" s="1"/>
  <c r="AK77" i="152" s="1"/>
  <c r="AH81" i="146"/>
  <c r="AI81" i="146" s="1"/>
  <c r="AK81" i="146" s="1"/>
  <c r="AH81" i="148"/>
  <c r="AI81" i="148" s="1"/>
  <c r="AK81" i="148" s="1"/>
  <c r="AH81" i="143"/>
  <c r="AI81" i="143" s="1"/>
  <c r="AK81" i="143" s="1"/>
  <c r="AH85" i="143"/>
  <c r="AI85" i="143" s="1"/>
  <c r="AK85" i="143" s="1"/>
  <c r="AH77" i="139"/>
  <c r="AI77" i="139" s="1"/>
  <c r="AK77" i="139" s="1"/>
  <c r="AH81" i="139"/>
  <c r="AI81" i="139" s="1"/>
  <c r="AK81" i="139" s="1"/>
  <c r="AH85" i="139"/>
  <c r="AI85" i="139" s="1"/>
  <c r="AK85" i="139" s="1"/>
  <c r="AH83" i="138"/>
  <c r="AI83" i="138" s="1"/>
  <c r="AK83" i="138" s="1"/>
  <c r="AH84" i="133"/>
  <c r="AI84" i="133" s="1"/>
  <c r="AK84" i="133" s="1"/>
  <c r="AH76" i="130"/>
  <c r="AI76" i="130" s="1"/>
  <c r="AK76" i="130" s="1"/>
  <c r="AH85" i="130"/>
  <c r="AI85" i="130" s="1"/>
  <c r="AK85" i="130" s="1"/>
  <c r="AH77" i="135"/>
  <c r="AI77" i="135" s="1"/>
  <c r="AK77" i="135" s="1"/>
  <c r="AH78" i="135"/>
  <c r="AI78" i="135" s="1"/>
  <c r="AK78" i="135" s="1"/>
  <c r="AH81" i="128"/>
  <c r="AI81" i="128" s="1"/>
  <c r="AK81" i="128" s="1"/>
  <c r="AH78" i="126"/>
  <c r="AI78" i="126" s="1"/>
  <c r="AK78" i="126" s="1"/>
  <c r="AH85" i="126"/>
  <c r="AI85" i="126" s="1"/>
  <c r="AK85" i="126" s="1"/>
  <c r="AH85" i="123"/>
  <c r="AI85" i="123" s="1"/>
  <c r="AK85" i="123" s="1"/>
  <c r="AH80" i="123"/>
  <c r="AI80" i="123" s="1"/>
  <c r="AK80" i="123" s="1"/>
  <c r="AH75" i="119"/>
  <c r="AI75" i="119" s="1"/>
  <c r="AK75" i="119" s="1"/>
  <c r="AH77" i="119"/>
  <c r="AI77" i="119" s="1"/>
  <c r="AK77" i="119" s="1"/>
  <c r="AH80" i="116"/>
  <c r="AI80" i="116" s="1"/>
  <c r="AK80" i="116" s="1"/>
  <c r="AK77" i="112"/>
  <c r="AK86" i="113"/>
  <c r="AH80" i="109"/>
  <c r="AI80" i="109" s="1"/>
  <c r="AK80" i="109" s="1"/>
  <c r="AK79" i="106"/>
  <c r="AH82" i="106"/>
  <c r="AI82" i="106" s="1"/>
  <c r="AK82" i="106" s="1"/>
  <c r="AH86" i="106"/>
  <c r="AI86" i="106" s="1"/>
  <c r="AK86" i="106" s="1"/>
  <c r="AK76" i="105"/>
  <c r="AH84" i="103"/>
  <c r="AI84" i="103" s="1"/>
  <c r="AK84" i="103" s="1"/>
  <c r="AH79" i="103"/>
  <c r="AI79" i="103" s="1"/>
  <c r="AK79" i="103" s="1"/>
  <c r="AH85" i="101"/>
  <c r="AI85" i="101" s="1"/>
  <c r="AK85" i="101" s="1"/>
  <c r="AH75" i="94"/>
  <c r="AI75" i="94" s="1"/>
  <c r="AK75" i="94" s="1"/>
  <c r="AH77" i="77"/>
  <c r="AI77" i="77" s="1"/>
  <c r="AK77" i="77" s="1"/>
  <c r="AH78" i="80"/>
  <c r="AI78" i="80" s="1"/>
  <c r="AK78" i="80" s="1"/>
  <c r="AH78" i="78"/>
  <c r="AI78" i="78" s="1"/>
  <c r="AK78" i="78" s="1"/>
  <c r="AH75" i="74"/>
  <c r="AI75" i="74" s="1"/>
  <c r="AK75" i="74" s="1"/>
  <c r="AH75" i="70"/>
  <c r="AI75" i="70" s="1"/>
  <c r="AK75" i="70" s="1"/>
  <c r="AH82" i="70"/>
  <c r="AI82" i="70" s="1"/>
  <c r="AK82" i="70" s="1"/>
  <c r="AH85" i="63"/>
  <c r="AI85" i="63" s="1"/>
  <c r="AK85" i="63" s="1"/>
  <c r="AK76" i="61"/>
  <c r="AH86" i="59"/>
  <c r="AI86" i="59" s="1"/>
  <c r="AK86" i="59" s="1"/>
  <c r="AH83" i="58"/>
  <c r="AI83" i="58" s="1"/>
  <c r="AK83" i="58" s="1"/>
  <c r="AH81" i="69"/>
  <c r="AI81" i="69" s="1"/>
  <c r="AK81" i="69" s="1"/>
  <c r="AH82" i="68"/>
  <c r="AI82" i="68" s="1"/>
  <c r="AK82" i="68" s="1"/>
  <c r="AH81" i="66"/>
  <c r="AI81" i="66" s="1"/>
  <c r="AK81" i="66" s="1"/>
  <c r="AH77" i="48"/>
  <c r="AI77" i="48" s="1"/>
  <c r="AK77" i="48" s="1"/>
  <c r="AH83" i="36"/>
  <c r="AI83" i="36" s="1"/>
  <c r="AK83" i="36" s="1"/>
  <c r="AH83" i="33"/>
  <c r="AI83" i="33" s="1"/>
  <c r="AK83" i="33" s="1"/>
  <c r="AH81" i="29"/>
  <c r="AI81" i="29" s="1"/>
  <c r="AK81" i="29" s="1"/>
  <c r="AH80" i="21"/>
  <c r="AI80" i="21" s="1"/>
  <c r="AK80" i="21" s="1"/>
  <c r="AH84" i="21"/>
  <c r="AI84" i="21" s="1"/>
  <c r="AK84" i="21" s="1"/>
  <c r="AH85" i="20"/>
  <c r="AI85" i="20" s="1"/>
  <c r="AK85" i="20" s="1"/>
  <c r="AH81" i="18"/>
  <c r="AI81" i="18" s="1"/>
  <c r="AK81" i="18" s="1"/>
  <c r="AH85" i="16"/>
  <c r="AI85" i="16" s="1"/>
  <c r="AK85" i="16" s="1"/>
  <c r="AH81" i="15"/>
  <c r="AI81" i="15" s="1"/>
  <c r="AK81" i="15" s="1"/>
  <c r="AH78" i="11"/>
  <c r="AI78" i="11" s="1"/>
  <c r="AK78" i="11" s="1"/>
  <c r="AH80" i="11"/>
  <c r="AI80" i="11" s="1"/>
  <c r="AK80" i="11" s="1"/>
  <c r="AH81" i="10"/>
  <c r="AI81" i="10" s="1"/>
  <c r="AK81" i="10" s="1"/>
  <c r="AH82" i="9"/>
  <c r="AI82" i="9" s="1"/>
  <c r="AK82" i="9" s="1"/>
  <c r="AH84" i="6"/>
  <c r="AI84" i="6" s="1"/>
  <c r="AK84" i="6" s="1"/>
  <c r="AH81" i="5"/>
  <c r="AI81" i="5" s="1"/>
  <c r="AK81" i="5" s="1"/>
  <c r="AH86" i="3"/>
  <c r="AI86" i="3" s="1"/>
  <c r="AK86" i="3" s="1"/>
  <c r="AH86" i="2"/>
  <c r="AI86" i="2" s="1"/>
  <c r="AK86" i="2" s="1"/>
  <c r="AH82" i="201"/>
  <c r="AI82" i="201" s="1"/>
  <c r="AK82" i="201" s="1"/>
  <c r="AH84" i="201"/>
  <c r="AI84" i="201" s="1"/>
  <c r="AK84" i="201" s="1"/>
  <c r="AH83" i="199"/>
  <c r="AI83" i="199" s="1"/>
  <c r="AK83" i="199" s="1"/>
  <c r="AH82" i="197"/>
  <c r="AI82" i="197" s="1"/>
  <c r="AK82" i="197" s="1"/>
  <c r="AH86" i="197"/>
  <c r="AI86" i="197" s="1"/>
  <c r="AK86" i="197" s="1"/>
  <c r="AH80" i="194"/>
  <c r="AI80" i="194" s="1"/>
  <c r="AK80" i="194" s="1"/>
  <c r="AH86" i="194"/>
  <c r="AI86" i="194" s="1"/>
  <c r="AK86" i="194" s="1"/>
  <c r="AH84" i="191"/>
  <c r="AI84" i="191" s="1"/>
  <c r="AK84" i="191" s="1"/>
  <c r="AH82" i="188"/>
  <c r="AI82" i="188" s="1"/>
  <c r="AK82" i="188" s="1"/>
  <c r="AH80" i="186"/>
  <c r="AI80" i="186" s="1"/>
  <c r="AK80" i="186" s="1"/>
  <c r="AH86" i="186"/>
  <c r="AI86" i="186" s="1"/>
  <c r="AK86" i="186" s="1"/>
  <c r="AH79" i="184"/>
  <c r="AI79" i="184" s="1"/>
  <c r="AK79" i="184" s="1"/>
  <c r="AH83" i="182"/>
  <c r="AI83" i="182" s="1"/>
  <c r="AK83" i="182" s="1"/>
  <c r="AH85" i="179"/>
  <c r="AI85" i="179" s="1"/>
  <c r="AK85" i="179" s="1"/>
  <c r="AH86" i="179"/>
  <c r="AI86" i="179" s="1"/>
  <c r="AK86" i="179" s="1"/>
  <c r="AH86" i="181"/>
  <c r="AI86" i="181" s="1"/>
  <c r="AK86" i="181" s="1"/>
  <c r="AH79" i="177"/>
  <c r="AI79" i="177" s="1"/>
  <c r="AK79" i="177" s="1"/>
  <c r="AH83" i="177"/>
  <c r="AI83" i="177" s="1"/>
  <c r="AK83" i="177" s="1"/>
  <c r="AH79" i="168"/>
  <c r="AI79" i="168" s="1"/>
  <c r="AK79" i="168" s="1"/>
  <c r="AH83" i="168"/>
  <c r="AI83" i="168" s="1"/>
  <c r="AK83" i="168" s="1"/>
  <c r="AH81" i="166"/>
  <c r="AI81" i="166" s="1"/>
  <c r="AK81" i="166" s="1"/>
  <c r="AH82" i="166"/>
  <c r="AI82" i="166" s="1"/>
  <c r="AK82" i="166" s="1"/>
  <c r="AH81" i="163"/>
  <c r="AI81" i="163" s="1"/>
  <c r="AK81" i="163" s="1"/>
  <c r="AH83" i="162"/>
  <c r="AI83" i="162" s="1"/>
  <c r="AK83" i="162" s="1"/>
  <c r="AH86" i="161"/>
  <c r="AI86" i="161" s="1"/>
  <c r="AK86" i="161" s="1"/>
  <c r="AH78" i="1"/>
  <c r="AI78" i="1" s="1"/>
  <c r="AK78" i="1" s="1"/>
  <c r="AH82" i="1"/>
  <c r="AI82" i="1" s="1"/>
  <c r="AK82" i="1" s="1"/>
  <c r="AH86" i="1"/>
  <c r="AI86" i="1" s="1"/>
  <c r="AK86" i="1" s="1"/>
  <c r="AK76" i="202"/>
  <c r="AH79" i="201"/>
  <c r="AI79" i="201" s="1"/>
  <c r="AK79" i="201" s="1"/>
  <c r="AH83" i="201"/>
  <c r="AI83" i="201" s="1"/>
  <c r="AK83" i="201" s="1"/>
  <c r="AK75" i="200"/>
  <c r="AH78" i="199"/>
  <c r="AI78" i="199" s="1"/>
  <c r="AK78" i="199" s="1"/>
  <c r="AH80" i="199"/>
  <c r="AI80" i="199" s="1"/>
  <c r="AK80" i="199" s="1"/>
  <c r="AH82" i="199"/>
  <c r="AI82" i="199" s="1"/>
  <c r="AK82" i="199" s="1"/>
  <c r="AH84" i="199"/>
  <c r="AI84" i="199" s="1"/>
  <c r="AK84" i="199" s="1"/>
  <c r="AH86" i="199"/>
  <c r="AI86" i="199" s="1"/>
  <c r="AK86" i="199" s="1"/>
  <c r="AK76" i="198"/>
  <c r="AH77" i="197"/>
  <c r="AI77" i="197" s="1"/>
  <c r="AK77" i="197" s="1"/>
  <c r="AH79" i="197"/>
  <c r="AI79" i="197" s="1"/>
  <c r="AK79" i="197" s="1"/>
  <c r="AH83" i="197"/>
  <c r="AI83" i="197" s="1"/>
  <c r="AK83" i="197" s="1"/>
  <c r="AK75" i="196"/>
  <c r="AK82" i="196"/>
  <c r="AH84" i="196"/>
  <c r="AI84" i="196" s="1"/>
  <c r="AK84" i="196" s="1"/>
  <c r="AH86" i="196"/>
  <c r="AI86" i="196" s="1"/>
  <c r="AK86" i="196" s="1"/>
  <c r="AK76" i="195"/>
  <c r="AH79" i="194"/>
  <c r="AI79" i="194" s="1"/>
  <c r="AK79" i="194" s="1"/>
  <c r="AH83" i="194"/>
  <c r="AI83" i="194" s="1"/>
  <c r="AK83" i="194" s="1"/>
  <c r="AH80" i="193"/>
  <c r="AI80" i="193" s="1"/>
  <c r="AK80" i="193" s="1"/>
  <c r="AH78" i="192"/>
  <c r="AI78" i="192" s="1"/>
  <c r="AK78" i="192" s="1"/>
  <c r="AH82" i="192"/>
  <c r="AI82" i="192" s="1"/>
  <c r="AK82" i="192" s="1"/>
  <c r="AH86" i="192"/>
  <c r="AI86" i="192" s="1"/>
  <c r="AK86" i="192" s="1"/>
  <c r="AK78" i="190"/>
  <c r="AK80" i="190"/>
  <c r="AH86" i="190"/>
  <c r="AI86" i="190" s="1"/>
  <c r="AK86" i="190" s="1"/>
  <c r="AK79" i="188"/>
  <c r="AH83" i="188"/>
  <c r="AI83" i="188" s="1"/>
  <c r="AK83" i="188" s="1"/>
  <c r="AK75" i="187"/>
  <c r="AH79" i="186"/>
  <c r="AI79" i="186" s="1"/>
  <c r="AK79" i="186" s="1"/>
  <c r="AH83" i="186"/>
  <c r="AI83" i="186" s="1"/>
  <c r="AK83" i="186" s="1"/>
  <c r="AK75" i="185"/>
  <c r="AH81" i="184"/>
  <c r="AI81" i="184" s="1"/>
  <c r="AK81" i="184" s="1"/>
  <c r="AH80" i="184"/>
  <c r="AI80" i="184" s="1"/>
  <c r="AK80" i="184" s="1"/>
  <c r="AH82" i="184"/>
  <c r="AI82" i="184" s="1"/>
  <c r="AK82" i="184" s="1"/>
  <c r="AH84" i="184"/>
  <c r="AI84" i="184" s="1"/>
  <c r="AK84" i="184" s="1"/>
  <c r="AH86" i="184"/>
  <c r="AI86" i="184" s="1"/>
  <c r="AK86" i="184" s="1"/>
  <c r="AH76" i="183"/>
  <c r="AI76" i="183" s="1"/>
  <c r="AK76" i="183" s="1"/>
  <c r="AH81" i="182"/>
  <c r="AI81" i="182" s="1"/>
  <c r="AK81" i="182" s="1"/>
  <c r="AH82" i="182"/>
  <c r="AI82" i="182" s="1"/>
  <c r="AK82" i="182" s="1"/>
  <c r="AH86" i="182"/>
  <c r="AI86" i="182" s="1"/>
  <c r="AK86" i="182" s="1"/>
  <c r="AK76" i="180"/>
  <c r="AH79" i="179"/>
  <c r="AI79" i="179" s="1"/>
  <c r="AK79" i="179" s="1"/>
  <c r="AH83" i="179"/>
  <c r="AI83" i="179" s="1"/>
  <c r="AK83" i="179" s="1"/>
  <c r="AH84" i="175"/>
  <c r="AI84" i="175" s="1"/>
  <c r="AK84" i="175" s="1"/>
  <c r="AK78" i="181"/>
  <c r="AK80" i="181"/>
  <c r="AK75" i="178"/>
  <c r="AH85" i="177"/>
  <c r="AI85" i="177" s="1"/>
  <c r="AK85" i="177" s="1"/>
  <c r="AH80" i="177"/>
  <c r="AI80" i="177" s="1"/>
  <c r="AK80" i="177" s="1"/>
  <c r="AH82" i="177"/>
  <c r="AI82" i="177" s="1"/>
  <c r="AK82" i="177" s="1"/>
  <c r="AH84" i="177"/>
  <c r="AI84" i="177" s="1"/>
  <c r="AK84" i="177" s="1"/>
  <c r="AH86" i="177"/>
  <c r="AI86" i="177" s="1"/>
  <c r="AK86" i="177" s="1"/>
  <c r="AK76" i="176"/>
  <c r="AK83" i="176"/>
  <c r="AH85" i="203"/>
  <c r="AI85" i="203" s="1"/>
  <c r="AK85" i="203" s="1"/>
  <c r="AH80" i="203"/>
  <c r="AI80" i="203" s="1"/>
  <c r="AK80" i="203" s="1"/>
  <c r="AH82" i="203"/>
  <c r="AI82" i="203" s="1"/>
  <c r="AK82" i="203" s="1"/>
  <c r="AH84" i="203"/>
  <c r="AI84" i="203" s="1"/>
  <c r="AK84" i="203" s="1"/>
  <c r="AH86" i="203"/>
  <c r="AI86" i="203" s="1"/>
  <c r="AK86" i="203" s="1"/>
  <c r="AK76" i="174"/>
  <c r="AK82" i="174"/>
  <c r="AK84" i="174"/>
  <c r="AH85" i="168"/>
  <c r="AI85" i="168" s="1"/>
  <c r="AK85" i="168" s="1"/>
  <c r="AH80" i="168"/>
  <c r="AI80" i="168" s="1"/>
  <c r="AK80" i="168" s="1"/>
  <c r="AH82" i="168"/>
  <c r="AI82" i="168" s="1"/>
  <c r="AK82" i="168" s="1"/>
  <c r="AH84" i="168"/>
  <c r="AI84" i="168" s="1"/>
  <c r="AK84" i="168" s="1"/>
  <c r="AH86" i="168"/>
  <c r="AI86" i="168" s="1"/>
  <c r="AK86" i="168" s="1"/>
  <c r="AK76" i="167"/>
  <c r="AH77" i="166"/>
  <c r="AI77" i="166" s="1"/>
  <c r="AK77" i="166" s="1"/>
  <c r="AH79" i="166"/>
  <c r="AI79" i="166" s="1"/>
  <c r="AK79" i="166" s="1"/>
  <c r="AH83" i="166"/>
  <c r="AI83" i="166" s="1"/>
  <c r="AK83" i="166" s="1"/>
  <c r="AH83" i="165"/>
  <c r="AI83" i="165" s="1"/>
  <c r="AK83" i="165" s="1"/>
  <c r="AH85" i="165"/>
  <c r="AI85" i="165" s="1"/>
  <c r="AK85" i="165" s="1"/>
  <c r="AH78" i="163"/>
  <c r="AI78" i="163" s="1"/>
  <c r="AK78" i="163" s="1"/>
  <c r="AK77" i="161"/>
  <c r="AK79" i="161"/>
  <c r="AK85" i="161"/>
  <c r="AK81" i="160"/>
  <c r="AH85" i="160"/>
  <c r="AI85" i="160" s="1"/>
  <c r="AK85" i="160" s="1"/>
  <c r="AH83" i="159"/>
  <c r="AI83" i="159" s="1"/>
  <c r="AK83" i="159" s="1"/>
  <c r="AH82" i="159"/>
  <c r="AI82" i="159" s="1"/>
  <c r="AK82" i="159" s="1"/>
  <c r="AH78" i="158"/>
  <c r="AI78" i="158" s="1"/>
  <c r="AK78" i="158" s="1"/>
  <c r="AK77" i="155"/>
  <c r="AK79" i="155"/>
  <c r="AK82" i="155"/>
  <c r="AH77" i="153"/>
  <c r="AI77" i="153" s="1"/>
  <c r="AK77" i="153" s="1"/>
  <c r="AK75" i="151"/>
  <c r="AH79" i="150"/>
  <c r="AI79" i="150" s="1"/>
  <c r="AK79" i="150" s="1"/>
  <c r="AH77" i="147"/>
  <c r="AI77" i="147" s="1"/>
  <c r="AK77" i="147" s="1"/>
  <c r="AH85" i="146"/>
  <c r="AI85" i="146" s="1"/>
  <c r="AK85" i="146" s="1"/>
  <c r="AK75" i="145"/>
  <c r="AH77" i="144"/>
  <c r="AI77" i="144" s="1"/>
  <c r="AK77" i="144" s="1"/>
  <c r="AH81" i="144"/>
  <c r="AI81" i="144" s="1"/>
  <c r="AK81" i="144" s="1"/>
  <c r="AH85" i="144"/>
  <c r="AI85" i="144" s="1"/>
  <c r="AK85" i="144" s="1"/>
  <c r="AK75" i="143"/>
  <c r="AK77" i="142"/>
  <c r="AH81" i="134"/>
  <c r="AI81" i="134" s="1"/>
  <c r="AK81" i="134" s="1"/>
  <c r="AH85" i="133"/>
  <c r="AI85" i="133" s="1"/>
  <c r="AK85" i="133" s="1"/>
  <c r="AH78" i="133"/>
  <c r="AI78" i="133" s="1"/>
  <c r="AK78" i="133" s="1"/>
  <c r="AK76" i="132"/>
  <c r="AH78" i="132"/>
  <c r="AI78" i="132" s="1"/>
  <c r="AK78" i="132" s="1"/>
  <c r="AH78" i="130"/>
  <c r="AI78" i="130" s="1"/>
  <c r="AK78" i="130" s="1"/>
  <c r="AK76" i="140"/>
  <c r="AH78" i="140"/>
  <c r="AI78" i="140" s="1"/>
  <c r="AK78" i="140" s="1"/>
  <c r="AK75" i="136"/>
  <c r="AK78" i="136"/>
  <c r="AH75" i="135"/>
  <c r="AI75" i="135" s="1"/>
  <c r="AK75" i="135" s="1"/>
  <c r="AH80" i="135"/>
  <c r="AI80" i="135" s="1"/>
  <c r="AK80" i="135" s="1"/>
  <c r="AH77" i="126"/>
  <c r="AI77" i="126" s="1"/>
  <c r="AK77" i="126" s="1"/>
  <c r="AH80" i="126"/>
  <c r="AI80" i="126" s="1"/>
  <c r="AK80" i="126" s="1"/>
  <c r="AK75" i="125"/>
  <c r="AH76" i="124"/>
  <c r="AI76" i="124" s="1"/>
  <c r="AK76" i="124" s="1"/>
  <c r="AH75" i="123"/>
  <c r="AI75" i="123" s="1"/>
  <c r="AK75" i="123" s="1"/>
  <c r="AH79" i="121"/>
  <c r="AI79" i="121" s="1"/>
  <c r="AK79" i="121" s="1"/>
  <c r="AH85" i="121"/>
  <c r="AI85" i="121" s="1"/>
  <c r="AK85" i="121" s="1"/>
  <c r="AK75" i="116"/>
  <c r="AH77" i="116"/>
  <c r="AI77" i="116" s="1"/>
  <c r="AK77" i="116" s="1"/>
  <c r="AK76" i="115"/>
  <c r="AK80" i="112"/>
  <c r="AK75" i="111"/>
  <c r="AK77" i="111"/>
  <c r="AK79" i="111"/>
  <c r="AK81" i="111"/>
  <c r="AK85" i="111"/>
  <c r="AK85" i="110"/>
  <c r="AH77" i="108"/>
  <c r="AI77" i="108" s="1"/>
  <c r="AK77" i="108" s="1"/>
  <c r="AK75" i="107"/>
  <c r="AH78" i="107"/>
  <c r="AI78" i="107" s="1"/>
  <c r="AK78" i="107" s="1"/>
  <c r="AH82" i="107"/>
  <c r="AI82" i="107" s="1"/>
  <c r="AK82" i="107" s="1"/>
  <c r="AK76" i="106"/>
  <c r="AH78" i="105"/>
  <c r="AI78" i="105" s="1"/>
  <c r="AK78" i="105" s="1"/>
  <c r="AH80" i="105"/>
  <c r="AI80" i="105" s="1"/>
  <c r="AK80" i="105" s="1"/>
  <c r="AH78" i="103"/>
  <c r="AI78" i="103" s="1"/>
  <c r="AK78" i="103" s="1"/>
  <c r="AK77" i="99"/>
  <c r="AH79" i="99"/>
  <c r="AI79" i="99" s="1"/>
  <c r="AK79" i="99" s="1"/>
  <c r="AH82" i="99"/>
  <c r="AI82" i="99" s="1"/>
  <c r="AK82" i="99" s="1"/>
  <c r="AH86" i="99"/>
  <c r="AI86" i="99" s="1"/>
  <c r="AK86" i="99" s="1"/>
  <c r="AK76" i="98"/>
  <c r="AH81" i="98"/>
  <c r="AI81" i="98" s="1"/>
  <c r="AK81" i="98" s="1"/>
  <c r="AK75" i="97"/>
  <c r="AK77" i="97"/>
  <c r="AK85" i="97"/>
  <c r="AK75" i="104"/>
  <c r="AH78" i="104"/>
  <c r="AI78" i="104" s="1"/>
  <c r="AK78" i="104" s="1"/>
  <c r="AH82" i="104"/>
  <c r="AI82" i="104" s="1"/>
  <c r="AK82" i="104" s="1"/>
  <c r="AK76" i="102"/>
  <c r="AH82" i="102"/>
  <c r="AI82" i="102" s="1"/>
  <c r="AK82" i="102" s="1"/>
  <c r="AH86" i="102"/>
  <c r="AI86" i="102" s="1"/>
  <c r="AK86" i="102" s="1"/>
  <c r="AK76" i="100"/>
  <c r="AH82" i="100"/>
  <c r="AI82" i="100" s="1"/>
  <c r="AK82" i="100" s="1"/>
  <c r="AH86" i="100"/>
  <c r="AI86" i="100" s="1"/>
  <c r="AK86" i="100" s="1"/>
  <c r="AK76" i="96"/>
  <c r="AH81" i="96"/>
  <c r="AI81" i="96" s="1"/>
  <c r="AK81" i="96" s="1"/>
  <c r="AK75" i="95"/>
  <c r="AH77" i="94"/>
  <c r="AI77" i="94" s="1"/>
  <c r="AK77" i="94" s="1"/>
  <c r="AH79" i="94"/>
  <c r="AI79" i="94" s="1"/>
  <c r="AK79" i="94" s="1"/>
  <c r="AH82" i="94"/>
  <c r="AI82" i="94" s="1"/>
  <c r="AK82" i="94" s="1"/>
  <c r="AH86" i="94"/>
  <c r="AI86" i="94" s="1"/>
  <c r="AK86" i="94" s="1"/>
  <c r="AH83" i="77"/>
  <c r="AI83" i="77" s="1"/>
  <c r="AK83" i="77" s="1"/>
  <c r="AH86" i="81"/>
  <c r="AI86" i="81" s="1"/>
  <c r="AK86" i="81" s="1"/>
  <c r="AH84" i="80"/>
  <c r="AI84" i="80" s="1"/>
  <c r="AK84" i="80" s="1"/>
  <c r="AH82" i="80"/>
  <c r="AI82" i="80" s="1"/>
  <c r="AK82" i="80" s="1"/>
  <c r="AH86" i="80"/>
  <c r="AI86" i="80" s="1"/>
  <c r="AK86" i="80" s="1"/>
  <c r="AH84" i="78"/>
  <c r="AI84" i="78" s="1"/>
  <c r="AK84" i="78" s="1"/>
  <c r="AH82" i="78"/>
  <c r="AI82" i="78" s="1"/>
  <c r="AK82" i="78" s="1"/>
  <c r="AH86" i="78"/>
  <c r="AI86" i="78" s="1"/>
  <c r="AK86" i="78" s="1"/>
  <c r="AK76" i="87"/>
  <c r="AH78" i="87"/>
  <c r="AI78" i="87" s="1"/>
  <c r="AK78" i="87" s="1"/>
  <c r="AK75" i="86"/>
  <c r="AK77" i="85"/>
  <c r="AK81" i="85"/>
  <c r="AK85" i="85"/>
  <c r="AH80" i="75"/>
  <c r="AI80" i="75" s="1"/>
  <c r="AK80" i="75" s="1"/>
  <c r="AH82" i="74"/>
  <c r="AI82" i="74" s="1"/>
  <c r="AK82" i="74" s="1"/>
  <c r="AH83" i="74"/>
  <c r="AI83" i="74" s="1"/>
  <c r="AK83" i="74" s="1"/>
  <c r="AH80" i="71"/>
  <c r="AI80" i="71" s="1"/>
  <c r="AK80" i="71" s="1"/>
  <c r="AH84" i="71"/>
  <c r="AI84" i="71" s="1"/>
  <c r="AK84" i="71" s="1"/>
  <c r="AH75" i="63"/>
  <c r="AI75" i="63" s="1"/>
  <c r="AK75" i="63" s="1"/>
  <c r="AH82" i="63"/>
  <c r="AI82" i="63" s="1"/>
  <c r="AK82" i="63" s="1"/>
  <c r="AH85" i="61"/>
  <c r="AI85" i="61" s="1"/>
  <c r="AK85" i="61" s="1"/>
  <c r="AK78" i="61"/>
  <c r="AH81" i="60"/>
  <c r="AI81" i="60" s="1"/>
  <c r="AK81" i="60" s="1"/>
  <c r="AH83" i="59"/>
  <c r="AI83" i="59" s="1"/>
  <c r="AK83" i="59" s="1"/>
  <c r="AK78" i="69"/>
  <c r="AK77" i="68"/>
  <c r="AK75" i="66"/>
  <c r="AH84" i="57"/>
  <c r="AI84" i="57" s="1"/>
  <c r="AK84" i="57" s="1"/>
  <c r="AH83" i="48"/>
  <c r="AI83" i="48" s="1"/>
  <c r="AK83" i="48" s="1"/>
  <c r="AH85" i="48"/>
  <c r="AI85" i="48" s="1"/>
  <c r="AK85" i="48" s="1"/>
  <c r="AK77" i="37"/>
  <c r="AK76" i="36"/>
  <c r="AK80" i="36"/>
  <c r="AH77" i="35"/>
  <c r="AI77" i="35" s="1"/>
  <c r="AK77" i="35" s="1"/>
  <c r="AH80" i="35"/>
  <c r="AI80" i="35" s="1"/>
  <c r="AK80" i="35" s="1"/>
  <c r="AH84" i="35"/>
  <c r="AI84" i="35" s="1"/>
  <c r="AK84" i="35" s="1"/>
  <c r="AH85" i="34"/>
  <c r="AI85" i="34" s="1"/>
  <c r="AK85" i="34" s="1"/>
  <c r="AK76" i="30"/>
  <c r="AK75" i="28"/>
  <c r="AK75" i="27"/>
  <c r="AK77" i="27"/>
  <c r="AH80" i="27"/>
  <c r="AI80" i="27" s="1"/>
  <c r="AK80" i="27" s="1"/>
  <c r="AH77" i="25"/>
  <c r="AI77" i="25" s="1"/>
  <c r="AK77" i="25" s="1"/>
  <c r="AH80" i="25"/>
  <c r="AI80" i="25" s="1"/>
  <c r="AK80" i="25" s="1"/>
  <c r="AH84" i="25"/>
  <c r="AI84" i="25" s="1"/>
  <c r="AK84" i="25" s="1"/>
  <c r="AK79" i="24"/>
  <c r="AK81" i="24"/>
  <c r="AK76" i="23"/>
  <c r="AK78" i="23"/>
  <c r="AK75" i="22"/>
  <c r="AK77" i="22"/>
  <c r="AK80" i="22"/>
  <c r="AK82" i="22"/>
  <c r="AK76" i="20"/>
  <c r="AK78" i="20"/>
  <c r="AK78" i="15"/>
  <c r="AH85" i="14"/>
  <c r="AI85" i="14" s="1"/>
  <c r="AK85" i="14" s="1"/>
  <c r="AH82" i="13"/>
  <c r="AI82" i="13" s="1"/>
  <c r="AK82" i="13" s="1"/>
  <c r="AK76" i="12"/>
  <c r="AH79" i="12"/>
  <c r="AI79" i="12" s="1"/>
  <c r="AK79" i="12" s="1"/>
  <c r="AH83" i="12"/>
  <c r="AI83" i="12" s="1"/>
  <c r="AK83" i="12" s="1"/>
  <c r="AH82" i="11"/>
  <c r="AI82" i="11" s="1"/>
  <c r="AK82" i="11" s="1"/>
  <c r="AH86" i="10"/>
  <c r="AI86" i="10" s="1"/>
  <c r="AK86" i="10" s="1"/>
  <c r="AH79" i="8"/>
  <c r="AI79" i="8" s="1"/>
  <c r="AK79" i="8" s="1"/>
  <c r="AK78" i="6"/>
  <c r="AH86" i="6"/>
  <c r="AI86" i="6" s="1"/>
  <c r="AK86" i="6" s="1"/>
  <c r="AI76" i="97"/>
  <c r="AK76" i="97" s="1"/>
  <c r="AK75" i="112"/>
  <c r="AK76" i="156"/>
  <c r="AK81" i="156"/>
  <c r="AK84" i="156"/>
  <c r="AK86" i="156"/>
  <c r="AK80" i="156"/>
  <c r="AK82" i="156"/>
  <c r="AK85" i="156"/>
  <c r="AK76" i="113"/>
  <c r="AK78" i="113"/>
  <c r="AK80" i="113"/>
  <c r="AK82" i="113"/>
  <c r="AK84" i="113"/>
  <c r="AK75" i="113"/>
  <c r="AK79" i="113"/>
  <c r="AK83" i="113"/>
  <c r="AK85" i="113"/>
  <c r="AK82" i="110"/>
  <c r="AK81" i="110"/>
  <c r="AK84" i="110"/>
  <c r="AK77" i="110"/>
  <c r="AK83" i="110"/>
  <c r="AK86" i="110"/>
  <c r="AK76" i="110"/>
  <c r="AK79" i="110"/>
  <c r="AK77" i="185"/>
  <c r="AK82" i="173"/>
  <c r="AK84" i="173"/>
  <c r="AK86" i="173"/>
  <c r="AK76" i="172"/>
  <c r="AK81" i="174"/>
  <c r="AK83" i="174"/>
  <c r="AK78" i="173"/>
  <c r="AK80" i="173"/>
  <c r="AK85" i="173"/>
  <c r="AK77" i="171"/>
  <c r="AK79" i="171"/>
  <c r="AK86" i="171"/>
  <c r="AK76" i="170"/>
  <c r="AK81" i="170"/>
  <c r="AK83" i="170"/>
  <c r="AK78" i="169"/>
  <c r="AK80" i="169"/>
  <c r="AK85" i="169"/>
  <c r="AK78" i="174"/>
  <c r="AK80" i="174"/>
  <c r="AK85" i="174"/>
  <c r="AK75" i="173"/>
  <c r="AK77" i="172"/>
  <c r="AK79" i="172"/>
  <c r="AK86" i="172"/>
  <c r="AK76" i="171"/>
  <c r="AK81" i="171"/>
  <c r="AK83" i="171"/>
  <c r="AK78" i="170"/>
  <c r="AK80" i="170"/>
  <c r="AK85" i="170"/>
  <c r="AK75" i="169"/>
  <c r="AK82" i="169"/>
  <c r="AK84" i="169"/>
  <c r="AK81" i="172"/>
  <c r="AK83" i="172"/>
  <c r="AK78" i="171"/>
  <c r="AK80" i="171"/>
  <c r="AK85" i="171"/>
  <c r="AK75" i="170"/>
  <c r="AK77" i="169"/>
  <c r="AK79" i="169"/>
  <c r="AK86" i="169"/>
  <c r="AK77" i="174"/>
  <c r="AK79" i="174"/>
  <c r="AK86" i="174"/>
  <c r="AK76" i="173"/>
  <c r="AK81" i="173"/>
  <c r="AK83" i="173"/>
  <c r="AK78" i="172"/>
  <c r="AK80" i="172"/>
  <c r="AK85" i="172"/>
  <c r="AK75" i="171"/>
  <c r="AK86" i="170"/>
  <c r="AK81" i="169"/>
  <c r="AK83" i="169"/>
  <c r="AK75" i="33"/>
  <c r="AK78" i="33"/>
  <c r="AK79" i="23"/>
  <c r="AH81" i="1"/>
  <c r="AI81" i="1" s="1"/>
  <c r="AK81" i="1" s="1"/>
  <c r="AH85" i="201"/>
  <c r="AI85" i="201" s="1"/>
  <c r="AK85" i="201" s="1"/>
  <c r="AH81" i="200"/>
  <c r="AI81" i="200" s="1"/>
  <c r="AK81" i="200" s="1"/>
  <c r="AH85" i="200"/>
  <c r="AI85" i="200" s="1"/>
  <c r="AK85" i="200" s="1"/>
  <c r="AH81" i="199"/>
  <c r="AI81" i="199" s="1"/>
  <c r="AK81" i="199" s="1"/>
  <c r="AH81" i="194"/>
  <c r="AI81" i="194" s="1"/>
  <c r="AK81" i="194" s="1"/>
  <c r="AH81" i="192"/>
  <c r="AI81" i="192" s="1"/>
  <c r="AK81" i="192" s="1"/>
  <c r="AH81" i="189"/>
  <c r="AI81" i="189" s="1"/>
  <c r="AK81" i="189" s="1"/>
  <c r="AH85" i="186"/>
  <c r="AI85" i="186" s="1"/>
  <c r="AK85" i="186" s="1"/>
  <c r="AH85" i="184"/>
  <c r="AI85" i="184" s="1"/>
  <c r="AK85" i="184" s="1"/>
  <c r="AH81" i="178"/>
  <c r="AI81" i="178" s="1"/>
  <c r="AK81" i="178" s="1"/>
  <c r="AH81" i="203"/>
  <c r="AI81" i="203" s="1"/>
  <c r="AK81" i="203" s="1"/>
  <c r="AH81" i="168"/>
  <c r="AI81" i="168" s="1"/>
  <c r="AK81" i="168" s="1"/>
  <c r="AH84" i="152"/>
  <c r="AI84" i="152" s="1"/>
  <c r="AK84" i="152" s="1"/>
  <c r="AH84" i="142"/>
  <c r="AI84" i="142" s="1"/>
  <c r="AK84" i="142" s="1"/>
  <c r="AH78" i="196"/>
  <c r="AI78" i="196" s="1"/>
  <c r="AK78" i="196" s="1"/>
  <c r="AH78" i="191"/>
  <c r="AI78" i="191" s="1"/>
  <c r="AK78" i="191" s="1"/>
  <c r="AH78" i="188"/>
  <c r="AI78" i="188" s="1"/>
  <c r="AK78" i="188" s="1"/>
  <c r="AH78" i="187"/>
  <c r="AI78" i="187" s="1"/>
  <c r="AK78" i="187" s="1"/>
  <c r="AH78" i="186"/>
  <c r="AI78" i="186" s="1"/>
  <c r="AK78" i="186" s="1"/>
  <c r="AH78" i="185"/>
  <c r="AI78" i="185" s="1"/>
  <c r="AK78" i="185" s="1"/>
  <c r="AH78" i="184"/>
  <c r="AI78" i="184" s="1"/>
  <c r="AK78" i="184" s="1"/>
  <c r="AH78" i="183"/>
  <c r="AI78" i="183" s="1"/>
  <c r="AK78" i="183" s="1"/>
  <c r="AH78" i="182"/>
  <c r="AI78" i="182" s="1"/>
  <c r="AK78" i="182" s="1"/>
  <c r="AH78" i="180"/>
  <c r="AI78" i="180" s="1"/>
  <c r="AK78" i="180" s="1"/>
  <c r="AH78" i="179"/>
  <c r="AI78" i="179" s="1"/>
  <c r="AK78" i="179" s="1"/>
  <c r="AH78" i="175"/>
  <c r="AI78" i="175" s="1"/>
  <c r="AK78" i="175" s="1"/>
  <c r="AH78" i="178"/>
  <c r="AI78" i="178" s="1"/>
  <c r="AK78" i="178" s="1"/>
  <c r="AH78" i="177"/>
  <c r="AI78" i="177" s="1"/>
  <c r="AK78" i="177" s="1"/>
  <c r="AH78" i="203"/>
  <c r="AI78" i="203" s="1"/>
  <c r="AK78" i="203" s="1"/>
  <c r="AH78" i="168"/>
  <c r="AI78" i="168" s="1"/>
  <c r="AK78" i="168" s="1"/>
  <c r="AH78" i="167"/>
  <c r="AI78" i="167" s="1"/>
  <c r="AK78" i="167" s="1"/>
  <c r="AH78" i="166"/>
  <c r="AI78" i="166" s="1"/>
  <c r="AK78" i="166" s="1"/>
  <c r="AH79" i="164"/>
  <c r="AI79" i="164" s="1"/>
  <c r="AK79" i="164" s="1"/>
  <c r="AH80" i="164"/>
  <c r="AI80" i="164" s="1"/>
  <c r="AK80" i="164" s="1"/>
  <c r="AH86" i="164"/>
  <c r="AI86" i="164" s="1"/>
  <c r="AK86" i="164" s="1"/>
  <c r="AH84" i="163"/>
  <c r="AI84" i="163" s="1"/>
  <c r="AK84" i="163" s="1"/>
  <c r="AH84" i="158"/>
  <c r="AI84" i="158" s="1"/>
  <c r="AK84" i="158" s="1"/>
  <c r="AH79" i="152"/>
  <c r="AI79" i="152" s="1"/>
  <c r="AK79" i="152" s="1"/>
  <c r="AH80" i="152"/>
  <c r="AI80" i="152" s="1"/>
  <c r="AK80" i="152" s="1"/>
  <c r="AH83" i="151"/>
  <c r="AI83" i="151" s="1"/>
  <c r="AK83" i="151" s="1"/>
  <c r="AH84" i="151"/>
  <c r="AI84" i="151" s="1"/>
  <c r="AK84" i="151" s="1"/>
  <c r="AH83" i="149"/>
  <c r="AI83" i="149" s="1"/>
  <c r="AK83" i="149" s="1"/>
  <c r="AH84" i="149"/>
  <c r="AI84" i="149" s="1"/>
  <c r="AK84" i="149" s="1"/>
  <c r="AH79" i="145"/>
  <c r="AI79" i="145" s="1"/>
  <c r="AK79" i="145" s="1"/>
  <c r="AH80" i="145"/>
  <c r="AI80" i="145" s="1"/>
  <c r="AK80" i="145" s="1"/>
  <c r="AH83" i="148"/>
  <c r="AI83" i="148" s="1"/>
  <c r="AK83" i="148" s="1"/>
  <c r="AH84" i="148"/>
  <c r="AI84" i="148" s="1"/>
  <c r="AK84" i="148" s="1"/>
  <c r="AH79" i="142"/>
  <c r="AI79" i="142" s="1"/>
  <c r="AK79" i="142" s="1"/>
  <c r="AH80" i="142"/>
  <c r="AI80" i="142" s="1"/>
  <c r="AK80" i="142" s="1"/>
  <c r="AH83" i="141"/>
  <c r="AI83" i="141" s="1"/>
  <c r="AK83" i="141" s="1"/>
  <c r="AH84" i="141"/>
  <c r="AI84" i="141" s="1"/>
  <c r="AK84" i="141" s="1"/>
  <c r="AH76" i="127"/>
  <c r="AI76" i="127" s="1"/>
  <c r="AK76" i="127" s="1"/>
  <c r="AH79" i="127"/>
  <c r="AI79" i="127" s="1"/>
  <c r="AK79" i="127" s="1"/>
  <c r="AH82" i="127"/>
  <c r="AI82" i="127" s="1"/>
  <c r="AK82" i="127" s="1"/>
  <c r="AH76" i="120"/>
  <c r="AI76" i="120" s="1"/>
  <c r="AK76" i="120" s="1"/>
  <c r="AH79" i="120"/>
  <c r="AI79" i="120" s="1"/>
  <c r="AK79" i="120" s="1"/>
  <c r="AH78" i="108"/>
  <c r="AI78" i="108" s="1"/>
  <c r="AK78" i="108" s="1"/>
  <c r="AH81" i="108"/>
  <c r="AI81" i="108" s="1"/>
  <c r="AK81" i="108" s="1"/>
  <c r="AH85" i="108"/>
  <c r="AI85" i="108" s="1"/>
  <c r="AK85" i="108" s="1"/>
  <c r="AH85" i="202"/>
  <c r="AI85" i="202" s="1"/>
  <c r="AK85" i="202" s="1"/>
  <c r="AH81" i="201"/>
  <c r="AI81" i="201" s="1"/>
  <c r="AK81" i="201" s="1"/>
  <c r="AH85" i="199"/>
  <c r="AI85" i="199" s="1"/>
  <c r="AK85" i="199" s="1"/>
  <c r="AH85" i="197"/>
  <c r="AI85" i="197" s="1"/>
  <c r="AK85" i="197" s="1"/>
  <c r="AH85" i="193"/>
  <c r="AI85" i="193" s="1"/>
  <c r="AK85" i="193" s="1"/>
  <c r="AH85" i="191"/>
  <c r="AI85" i="191" s="1"/>
  <c r="AK85" i="191" s="1"/>
  <c r="AH85" i="188"/>
  <c r="AI85" i="188" s="1"/>
  <c r="AK85" i="188" s="1"/>
  <c r="AH85" i="187"/>
  <c r="AI85" i="187" s="1"/>
  <c r="AK85" i="187" s="1"/>
  <c r="AH85" i="185"/>
  <c r="AI85" i="185" s="1"/>
  <c r="AK85" i="185" s="1"/>
  <c r="AH85" i="182"/>
  <c r="AI85" i="182" s="1"/>
  <c r="AK85" i="182" s="1"/>
  <c r="AH81" i="180"/>
  <c r="AI81" i="180" s="1"/>
  <c r="AK81" i="180" s="1"/>
  <c r="AH81" i="179"/>
  <c r="AI81" i="179" s="1"/>
  <c r="AK81" i="179" s="1"/>
  <c r="AH81" i="175"/>
  <c r="AI81" i="175" s="1"/>
  <c r="AK81" i="175" s="1"/>
  <c r="AH81" i="177"/>
  <c r="AI81" i="177" s="1"/>
  <c r="AK81" i="177" s="1"/>
  <c r="AH81" i="167"/>
  <c r="AI81" i="167" s="1"/>
  <c r="AK81" i="167" s="1"/>
  <c r="AH85" i="166"/>
  <c r="AI85" i="166" s="1"/>
  <c r="AK85" i="166" s="1"/>
  <c r="AH84" i="164"/>
  <c r="AI84" i="164" s="1"/>
  <c r="AK84" i="164" s="1"/>
  <c r="AH83" i="152"/>
  <c r="AI83" i="152" s="1"/>
  <c r="AK83" i="152" s="1"/>
  <c r="AH81" i="149"/>
  <c r="AI81" i="149" s="1"/>
  <c r="AK81" i="149" s="1"/>
  <c r="AH84" i="145"/>
  <c r="AI84" i="145" s="1"/>
  <c r="AK84" i="145" s="1"/>
  <c r="AH83" i="142"/>
  <c r="AI83" i="142" s="1"/>
  <c r="AK83" i="142" s="1"/>
  <c r="AH86" i="132"/>
  <c r="AI86" i="132" s="1"/>
  <c r="AK86" i="132" s="1"/>
  <c r="AH82" i="129"/>
  <c r="AI82" i="129" s="1"/>
  <c r="AK82" i="129" s="1"/>
  <c r="AH78" i="198"/>
  <c r="AI78" i="198" s="1"/>
  <c r="AK78" i="198" s="1"/>
  <c r="AH78" i="197"/>
  <c r="AI78" i="197" s="1"/>
  <c r="AK78" i="197" s="1"/>
  <c r="AH78" i="189"/>
  <c r="AI78" i="189" s="1"/>
  <c r="AK78" i="189" s="1"/>
  <c r="AH75" i="1"/>
  <c r="AI75" i="1" s="1"/>
  <c r="AK75" i="1" s="1"/>
  <c r="AH75" i="195"/>
  <c r="AI75" i="195" s="1"/>
  <c r="AK75" i="195" s="1"/>
  <c r="AH75" i="193"/>
  <c r="AI75" i="193" s="1"/>
  <c r="AK75" i="193" s="1"/>
  <c r="AH75" i="192"/>
  <c r="AI75" i="192" s="1"/>
  <c r="AK75" i="192" s="1"/>
  <c r="AH75" i="191"/>
  <c r="AI75" i="191" s="1"/>
  <c r="AK75" i="191" s="1"/>
  <c r="AH75" i="186"/>
  <c r="AI75" i="186" s="1"/>
  <c r="AK75" i="186" s="1"/>
  <c r="AH75" i="182"/>
  <c r="AI75" i="182" s="1"/>
  <c r="AK75" i="182" s="1"/>
  <c r="AH75" i="180"/>
  <c r="AI75" i="180" s="1"/>
  <c r="AK75" i="180" s="1"/>
  <c r="AH75" i="179"/>
  <c r="AI75" i="179" s="1"/>
  <c r="AK75" i="179" s="1"/>
  <c r="AH75" i="175"/>
  <c r="AI75" i="175" s="1"/>
  <c r="AK75" i="175" s="1"/>
  <c r="AH83" i="164"/>
  <c r="AI83" i="164" s="1"/>
  <c r="AK83" i="164" s="1"/>
  <c r="AH82" i="164"/>
  <c r="AI82" i="164" s="1"/>
  <c r="AK82" i="164" s="1"/>
  <c r="AH85" i="164"/>
  <c r="AI85" i="164" s="1"/>
  <c r="AK85" i="164" s="1"/>
  <c r="AH79" i="163"/>
  <c r="AI79" i="163" s="1"/>
  <c r="AK79" i="163" s="1"/>
  <c r="AH80" i="163"/>
  <c r="AI80" i="163" s="1"/>
  <c r="AK80" i="163" s="1"/>
  <c r="AH86" i="163"/>
  <c r="AI86" i="163" s="1"/>
  <c r="AK86" i="163" s="1"/>
  <c r="AH84" i="162"/>
  <c r="AI84" i="162" s="1"/>
  <c r="AK84" i="162" s="1"/>
  <c r="AH84" i="160"/>
  <c r="AI84" i="160" s="1"/>
  <c r="AK84" i="160" s="1"/>
  <c r="AH83" i="158"/>
  <c r="AI83" i="158" s="1"/>
  <c r="AK83" i="158" s="1"/>
  <c r="AH80" i="158"/>
  <c r="AI80" i="158" s="1"/>
  <c r="AK80" i="158" s="1"/>
  <c r="AH86" i="158"/>
  <c r="AI86" i="158" s="1"/>
  <c r="AK86" i="158" s="1"/>
  <c r="AH84" i="157"/>
  <c r="AI84" i="157" s="1"/>
  <c r="AK84" i="157" s="1"/>
  <c r="AH86" i="155"/>
  <c r="AI86" i="155" s="1"/>
  <c r="AK86" i="155" s="1"/>
  <c r="AH83" i="154"/>
  <c r="AI83" i="154" s="1"/>
  <c r="AK83" i="154" s="1"/>
  <c r="AH84" i="154"/>
  <c r="AI84" i="154" s="1"/>
  <c r="AK84" i="154" s="1"/>
  <c r="AH85" i="152"/>
  <c r="AI85" i="152" s="1"/>
  <c r="AK85" i="152" s="1"/>
  <c r="AH79" i="151"/>
  <c r="AI79" i="151" s="1"/>
  <c r="AK79" i="151" s="1"/>
  <c r="AH80" i="151"/>
  <c r="AI80" i="151" s="1"/>
  <c r="AK80" i="151" s="1"/>
  <c r="AH81" i="150"/>
  <c r="AI81" i="150" s="1"/>
  <c r="AK81" i="150" s="1"/>
  <c r="AH80" i="149"/>
  <c r="AI80" i="149" s="1"/>
  <c r="AK80" i="149" s="1"/>
  <c r="AH83" i="147"/>
  <c r="AI83" i="147" s="1"/>
  <c r="AK83" i="147" s="1"/>
  <c r="AH84" i="147"/>
  <c r="AI84" i="147" s="1"/>
  <c r="AK84" i="147" s="1"/>
  <c r="AH85" i="145"/>
  <c r="AI85" i="145" s="1"/>
  <c r="AK85" i="145" s="1"/>
  <c r="AH79" i="148"/>
  <c r="AI79" i="148" s="1"/>
  <c r="AK79" i="148" s="1"/>
  <c r="AH80" i="148"/>
  <c r="AI80" i="148" s="1"/>
  <c r="AK80" i="148" s="1"/>
  <c r="AH83" i="144"/>
  <c r="AI83" i="144" s="1"/>
  <c r="AK83" i="144" s="1"/>
  <c r="AH84" i="144"/>
  <c r="AI84" i="144" s="1"/>
  <c r="AK84" i="144" s="1"/>
  <c r="AH85" i="142"/>
  <c r="AI85" i="142" s="1"/>
  <c r="AK85" i="142" s="1"/>
  <c r="AH79" i="141"/>
  <c r="AI79" i="141" s="1"/>
  <c r="AK79" i="141" s="1"/>
  <c r="AH80" i="141"/>
  <c r="AI80" i="141" s="1"/>
  <c r="AK80" i="141" s="1"/>
  <c r="AH83" i="139"/>
  <c r="AI83" i="139" s="1"/>
  <c r="AK83" i="139" s="1"/>
  <c r="AH84" i="139"/>
  <c r="AI84" i="139" s="1"/>
  <c r="AK84" i="139" s="1"/>
  <c r="AH76" i="137"/>
  <c r="AI76" i="137" s="1"/>
  <c r="AK76" i="137" s="1"/>
  <c r="AH79" i="137"/>
  <c r="AI79" i="137" s="1"/>
  <c r="AK79" i="137" s="1"/>
  <c r="AH83" i="137"/>
  <c r="AI83" i="137" s="1"/>
  <c r="AK83" i="137" s="1"/>
  <c r="AH86" i="140"/>
  <c r="AI86" i="140" s="1"/>
  <c r="AK86" i="140" s="1"/>
  <c r="AH76" i="125"/>
  <c r="AI76" i="125" s="1"/>
  <c r="AK76" i="125" s="1"/>
  <c r="AH79" i="125"/>
  <c r="AI79" i="125" s="1"/>
  <c r="AK79" i="125" s="1"/>
  <c r="AH83" i="125"/>
  <c r="AI83" i="125" s="1"/>
  <c r="AK83" i="125" s="1"/>
  <c r="AH76" i="117"/>
  <c r="AI76" i="117" s="1"/>
  <c r="AK76" i="117" s="1"/>
  <c r="AH79" i="117"/>
  <c r="AI79" i="117" s="1"/>
  <c r="AK79" i="117" s="1"/>
  <c r="AH78" i="82"/>
  <c r="AI78" i="82" s="1"/>
  <c r="AK78" i="82" s="1"/>
  <c r="AH81" i="82"/>
  <c r="AI81" i="82" s="1"/>
  <c r="AK81" i="82" s="1"/>
  <c r="AH85" i="82"/>
  <c r="AI85" i="82" s="1"/>
  <c r="AK85" i="82" s="1"/>
  <c r="AH78" i="76"/>
  <c r="AI78" i="76" s="1"/>
  <c r="AK78" i="76" s="1"/>
  <c r="AH81" i="76"/>
  <c r="AI81" i="76" s="1"/>
  <c r="AK81" i="76" s="1"/>
  <c r="AH84" i="76"/>
  <c r="AI84" i="76" s="1"/>
  <c r="AK84" i="76" s="1"/>
  <c r="AH85" i="1"/>
  <c r="AI85" i="1" s="1"/>
  <c r="AK85" i="1" s="1"/>
  <c r="AH81" i="202"/>
  <c r="AI81" i="202" s="1"/>
  <c r="AK81" i="202" s="1"/>
  <c r="AH81" i="198"/>
  <c r="AI81" i="198" s="1"/>
  <c r="AK81" i="198" s="1"/>
  <c r="AH81" i="195"/>
  <c r="AI81" i="195" s="1"/>
  <c r="AK81" i="195" s="1"/>
  <c r="AH85" i="195"/>
  <c r="AI85" i="195" s="1"/>
  <c r="AK85" i="195" s="1"/>
  <c r="AH85" i="194"/>
  <c r="AI85" i="194" s="1"/>
  <c r="AK85" i="194" s="1"/>
  <c r="AH81" i="193"/>
  <c r="AI81" i="193" s="1"/>
  <c r="AK81" i="193" s="1"/>
  <c r="AH85" i="192"/>
  <c r="AI85" i="192" s="1"/>
  <c r="AK85" i="192" s="1"/>
  <c r="AH81" i="183"/>
  <c r="AI81" i="183" s="1"/>
  <c r="AK81" i="183" s="1"/>
  <c r="AH83" i="145"/>
  <c r="AI83" i="145" s="1"/>
  <c r="AK83" i="145" s="1"/>
  <c r="AH76" i="129"/>
  <c r="AI76" i="129" s="1"/>
  <c r="AK76" i="129" s="1"/>
  <c r="AH79" i="129"/>
  <c r="AI79" i="129" s="1"/>
  <c r="AK79" i="129" s="1"/>
  <c r="AH76" i="122"/>
  <c r="AI76" i="122" s="1"/>
  <c r="AK76" i="122" s="1"/>
  <c r="AH79" i="122"/>
  <c r="AI79" i="122" s="1"/>
  <c r="AK79" i="122" s="1"/>
  <c r="AH83" i="122"/>
  <c r="AI83" i="122" s="1"/>
  <c r="AK83" i="122" s="1"/>
  <c r="AH76" i="1"/>
  <c r="AI76" i="1" s="1"/>
  <c r="AK76" i="1" s="1"/>
  <c r="AH80" i="1"/>
  <c r="AI80" i="1" s="1"/>
  <c r="AK80" i="1" s="1"/>
  <c r="AH80" i="195"/>
  <c r="AI80" i="195" s="1"/>
  <c r="AK80" i="195" s="1"/>
  <c r="AH80" i="192"/>
  <c r="AI80" i="192" s="1"/>
  <c r="AK80" i="192" s="1"/>
  <c r="AH80" i="191"/>
  <c r="AI80" i="191" s="1"/>
  <c r="AK80" i="191" s="1"/>
  <c r="AH80" i="182"/>
  <c r="AI80" i="182" s="1"/>
  <c r="AK80" i="182" s="1"/>
  <c r="AH80" i="180"/>
  <c r="AI80" i="180" s="1"/>
  <c r="AK80" i="180" s="1"/>
  <c r="AH76" i="179"/>
  <c r="AI76" i="179" s="1"/>
  <c r="AK76" i="179" s="1"/>
  <c r="AH80" i="179"/>
  <c r="AI80" i="179" s="1"/>
  <c r="AK80" i="179" s="1"/>
  <c r="AH76" i="175"/>
  <c r="AI76" i="175" s="1"/>
  <c r="AK76" i="175" s="1"/>
  <c r="AH80" i="175"/>
  <c r="AI80" i="175" s="1"/>
  <c r="AK80" i="175" s="1"/>
  <c r="AH86" i="166"/>
  <c r="AI86" i="166" s="1"/>
  <c r="AK86" i="166" s="1"/>
  <c r="AH84" i="165"/>
  <c r="AI84" i="165" s="1"/>
  <c r="AK84" i="165" s="1"/>
  <c r="AH78" i="164"/>
  <c r="AI78" i="164" s="1"/>
  <c r="AK78" i="164" s="1"/>
  <c r="AH81" i="164"/>
  <c r="AI81" i="164" s="1"/>
  <c r="AK81" i="164" s="1"/>
  <c r="AH83" i="163"/>
  <c r="AI83" i="163" s="1"/>
  <c r="AK83" i="163" s="1"/>
  <c r="AH82" i="163"/>
  <c r="AI82" i="163" s="1"/>
  <c r="AK82" i="163" s="1"/>
  <c r="AH85" i="163"/>
  <c r="AI85" i="163" s="1"/>
  <c r="AK85" i="163" s="1"/>
  <c r="AH80" i="162"/>
  <c r="AI80" i="162" s="1"/>
  <c r="AK80" i="162" s="1"/>
  <c r="AH86" i="162"/>
  <c r="AI86" i="162" s="1"/>
  <c r="AK86" i="162" s="1"/>
  <c r="AH83" i="160"/>
  <c r="AI83" i="160" s="1"/>
  <c r="AK83" i="160" s="1"/>
  <c r="AH86" i="160"/>
  <c r="AI86" i="160" s="1"/>
  <c r="AK86" i="160" s="1"/>
  <c r="AH84" i="159"/>
  <c r="AI84" i="159" s="1"/>
  <c r="AK84" i="159" s="1"/>
  <c r="AH82" i="158"/>
  <c r="AI82" i="158" s="1"/>
  <c r="AK82" i="158" s="1"/>
  <c r="AH85" i="158"/>
  <c r="AI85" i="158" s="1"/>
  <c r="AK85" i="158" s="1"/>
  <c r="AH79" i="157"/>
  <c r="AI79" i="157" s="1"/>
  <c r="AK79" i="157" s="1"/>
  <c r="AH80" i="157"/>
  <c r="AI80" i="157" s="1"/>
  <c r="AK80" i="157" s="1"/>
  <c r="AH86" i="157"/>
  <c r="AI86" i="157" s="1"/>
  <c r="AK86" i="157" s="1"/>
  <c r="AK78" i="155"/>
  <c r="AH79" i="154"/>
  <c r="AI79" i="154" s="1"/>
  <c r="AK79" i="154" s="1"/>
  <c r="AH80" i="154"/>
  <c r="AI80" i="154" s="1"/>
  <c r="AK80" i="154" s="1"/>
  <c r="AH83" i="153"/>
  <c r="AI83" i="153" s="1"/>
  <c r="AK83" i="153" s="1"/>
  <c r="AH84" i="153"/>
  <c r="AI84" i="153" s="1"/>
  <c r="AK84" i="153" s="1"/>
  <c r="AH81" i="152"/>
  <c r="AI81" i="152" s="1"/>
  <c r="AK81" i="152" s="1"/>
  <c r="AH85" i="151"/>
  <c r="AI85" i="151" s="1"/>
  <c r="AK85" i="151" s="1"/>
  <c r="AH83" i="150"/>
  <c r="AI83" i="150" s="1"/>
  <c r="AK83" i="150" s="1"/>
  <c r="AH84" i="150"/>
  <c r="AI84" i="150" s="1"/>
  <c r="AK84" i="150" s="1"/>
  <c r="AH85" i="149"/>
  <c r="AI85" i="149" s="1"/>
  <c r="AK85" i="149" s="1"/>
  <c r="AH79" i="147"/>
  <c r="AI79" i="147" s="1"/>
  <c r="AK79" i="147" s="1"/>
  <c r="AH80" i="147"/>
  <c r="AI80" i="147" s="1"/>
  <c r="AK80" i="147" s="1"/>
  <c r="AH83" i="146"/>
  <c r="AI83" i="146" s="1"/>
  <c r="AK83" i="146" s="1"/>
  <c r="AH84" i="146"/>
  <c r="AI84" i="146" s="1"/>
  <c r="AK84" i="146" s="1"/>
  <c r="AH81" i="145"/>
  <c r="AI81" i="145" s="1"/>
  <c r="AK81" i="145" s="1"/>
  <c r="AH85" i="148"/>
  <c r="AI85" i="148" s="1"/>
  <c r="AK85" i="148" s="1"/>
  <c r="AH79" i="144"/>
  <c r="AI79" i="144" s="1"/>
  <c r="AK79" i="144" s="1"/>
  <c r="AH80" i="144"/>
  <c r="AI80" i="144" s="1"/>
  <c r="AK80" i="144" s="1"/>
  <c r="AH83" i="143"/>
  <c r="AI83" i="143" s="1"/>
  <c r="AK83" i="143" s="1"/>
  <c r="AH84" i="143"/>
  <c r="AI84" i="143" s="1"/>
  <c r="AK84" i="143" s="1"/>
  <c r="AH81" i="142"/>
  <c r="AI81" i="142" s="1"/>
  <c r="AK81" i="142" s="1"/>
  <c r="AH85" i="141"/>
  <c r="AI85" i="141" s="1"/>
  <c r="AK85" i="141" s="1"/>
  <c r="AH79" i="139"/>
  <c r="AI79" i="139" s="1"/>
  <c r="AK79" i="139" s="1"/>
  <c r="AH80" i="139"/>
  <c r="AI80" i="139" s="1"/>
  <c r="AK80" i="139" s="1"/>
  <c r="AH85" i="138"/>
  <c r="AI85" i="138" s="1"/>
  <c r="AK85" i="138" s="1"/>
  <c r="AH80" i="137"/>
  <c r="AI80" i="137" s="1"/>
  <c r="AK80" i="137" s="1"/>
  <c r="AH86" i="137"/>
  <c r="AI86" i="137" s="1"/>
  <c r="AK86" i="137" s="1"/>
  <c r="AH83" i="129"/>
  <c r="AI83" i="129" s="1"/>
  <c r="AK83" i="129" s="1"/>
  <c r="AH80" i="125"/>
  <c r="AI80" i="125" s="1"/>
  <c r="AK80" i="125" s="1"/>
  <c r="AH86" i="125"/>
  <c r="AI86" i="125" s="1"/>
  <c r="AK86" i="125" s="1"/>
  <c r="AH84" i="122"/>
  <c r="AI84" i="122" s="1"/>
  <c r="AK84" i="122" s="1"/>
  <c r="AH76" i="114"/>
  <c r="AI76" i="114" s="1"/>
  <c r="AK76" i="114" s="1"/>
  <c r="AH79" i="114"/>
  <c r="AI79" i="114" s="1"/>
  <c r="AK79" i="114" s="1"/>
  <c r="AH78" i="95"/>
  <c r="AI78" i="95" s="1"/>
  <c r="AK78" i="95" s="1"/>
  <c r="AH81" i="95"/>
  <c r="AI81" i="95" s="1"/>
  <c r="AK81" i="95" s="1"/>
  <c r="AH85" i="95"/>
  <c r="AI85" i="95" s="1"/>
  <c r="AK85" i="95" s="1"/>
  <c r="AH84" i="95"/>
  <c r="AI84" i="95" s="1"/>
  <c r="AK84" i="95" s="1"/>
  <c r="AH78" i="90"/>
  <c r="AI78" i="90" s="1"/>
  <c r="AK78" i="90" s="1"/>
  <c r="AH81" i="90"/>
  <c r="AI81" i="90" s="1"/>
  <c r="AK81" i="90" s="1"/>
  <c r="AH85" i="90"/>
  <c r="AI85" i="90" s="1"/>
  <c r="AK85" i="90" s="1"/>
  <c r="AH81" i="138"/>
  <c r="AI81" i="138" s="1"/>
  <c r="AK81" i="138" s="1"/>
  <c r="AH84" i="138"/>
  <c r="AI84" i="138" s="1"/>
  <c r="AK84" i="138" s="1"/>
  <c r="AH81" i="137"/>
  <c r="AI81" i="137" s="1"/>
  <c r="AK81" i="137" s="1"/>
  <c r="AH82" i="137"/>
  <c r="AI82" i="137" s="1"/>
  <c r="AK82" i="137" s="1"/>
  <c r="AH80" i="134"/>
  <c r="AI80" i="134" s="1"/>
  <c r="AK80" i="134" s="1"/>
  <c r="AH86" i="134"/>
  <c r="AI86" i="134" s="1"/>
  <c r="AK86" i="134" s="1"/>
  <c r="AH82" i="132"/>
  <c r="AI82" i="132" s="1"/>
  <c r="AK82" i="132" s="1"/>
  <c r="AH83" i="132"/>
  <c r="AI83" i="132" s="1"/>
  <c r="AK83" i="132" s="1"/>
  <c r="AH80" i="131"/>
  <c r="AI80" i="131" s="1"/>
  <c r="AK80" i="131" s="1"/>
  <c r="AH86" i="131"/>
  <c r="AI86" i="131" s="1"/>
  <c r="AK86" i="131" s="1"/>
  <c r="AH81" i="130"/>
  <c r="AI81" i="130" s="1"/>
  <c r="AK81" i="130" s="1"/>
  <c r="AH84" i="130"/>
  <c r="AI84" i="130" s="1"/>
  <c r="AK84" i="130" s="1"/>
  <c r="AH78" i="127"/>
  <c r="AI78" i="127" s="1"/>
  <c r="AK78" i="127" s="1"/>
  <c r="AH85" i="127"/>
  <c r="AI85" i="127" s="1"/>
  <c r="AK85" i="127" s="1"/>
  <c r="AH82" i="140"/>
  <c r="AI82" i="140" s="1"/>
  <c r="AK82" i="140" s="1"/>
  <c r="AH83" i="140"/>
  <c r="AI83" i="140" s="1"/>
  <c r="AK83" i="140" s="1"/>
  <c r="AK77" i="136"/>
  <c r="AH80" i="136"/>
  <c r="AI80" i="136" s="1"/>
  <c r="AK80" i="136" s="1"/>
  <c r="AH86" i="136"/>
  <c r="AI86" i="136" s="1"/>
  <c r="AK86" i="136" s="1"/>
  <c r="AH81" i="135"/>
  <c r="AI81" i="135" s="1"/>
  <c r="AK81" i="135" s="1"/>
  <c r="AH84" i="135"/>
  <c r="AI84" i="135" s="1"/>
  <c r="AK84" i="135" s="1"/>
  <c r="AH78" i="129"/>
  <c r="AI78" i="129" s="1"/>
  <c r="AK78" i="129" s="1"/>
  <c r="AH85" i="129"/>
  <c r="AI85" i="129" s="1"/>
  <c r="AK85" i="129" s="1"/>
  <c r="AK77" i="128"/>
  <c r="AH80" i="128"/>
  <c r="AI80" i="128" s="1"/>
  <c r="AK80" i="128" s="1"/>
  <c r="AH86" i="128"/>
  <c r="AI86" i="128" s="1"/>
  <c r="AK86" i="128" s="1"/>
  <c r="AH81" i="126"/>
  <c r="AI81" i="126" s="1"/>
  <c r="AK81" i="126" s="1"/>
  <c r="AH84" i="126"/>
  <c r="AI84" i="126" s="1"/>
  <c r="AK84" i="126" s="1"/>
  <c r="AH85" i="125"/>
  <c r="AI85" i="125" s="1"/>
  <c r="AK85" i="125" s="1"/>
  <c r="AH82" i="125"/>
  <c r="AI82" i="125" s="1"/>
  <c r="AK82" i="125" s="1"/>
  <c r="AH80" i="124"/>
  <c r="AI80" i="124" s="1"/>
  <c r="AK80" i="124" s="1"/>
  <c r="AH86" i="124"/>
  <c r="AI86" i="124" s="1"/>
  <c r="AK86" i="124" s="1"/>
  <c r="AH84" i="123"/>
  <c r="AI84" i="123" s="1"/>
  <c r="AK84" i="123" s="1"/>
  <c r="AH86" i="122"/>
  <c r="AI86" i="122" s="1"/>
  <c r="AK86" i="122" s="1"/>
  <c r="AK77" i="122"/>
  <c r="AH80" i="122"/>
  <c r="AI80" i="122" s="1"/>
  <c r="AK80" i="122" s="1"/>
  <c r="AH84" i="121"/>
  <c r="AI84" i="121" s="1"/>
  <c r="AK84" i="121" s="1"/>
  <c r="AH86" i="120"/>
  <c r="AI86" i="120" s="1"/>
  <c r="AK86" i="120" s="1"/>
  <c r="AH85" i="120"/>
  <c r="AI85" i="120" s="1"/>
  <c r="AK85" i="120" s="1"/>
  <c r="AH83" i="119"/>
  <c r="AI83" i="119" s="1"/>
  <c r="AK83" i="119" s="1"/>
  <c r="AK77" i="118"/>
  <c r="AH81" i="118"/>
  <c r="AI81" i="118" s="1"/>
  <c r="AK81" i="118" s="1"/>
  <c r="AH84" i="118"/>
  <c r="AI84" i="118" s="1"/>
  <c r="AK84" i="118" s="1"/>
  <c r="AH86" i="117"/>
  <c r="AI86" i="117" s="1"/>
  <c r="AK86" i="117" s="1"/>
  <c r="AH85" i="117"/>
  <c r="AI85" i="117" s="1"/>
  <c r="AK85" i="117" s="1"/>
  <c r="AH83" i="116"/>
  <c r="AI83" i="116" s="1"/>
  <c r="AK83" i="116" s="1"/>
  <c r="AK77" i="115"/>
  <c r="AH81" i="115"/>
  <c r="AI81" i="115" s="1"/>
  <c r="AK81" i="115" s="1"/>
  <c r="AH84" i="115"/>
  <c r="AI84" i="115" s="1"/>
  <c r="AK84" i="115" s="1"/>
  <c r="AH86" i="114"/>
  <c r="AI86" i="114" s="1"/>
  <c r="AK86" i="114" s="1"/>
  <c r="AH85" i="114"/>
  <c r="AI85" i="114" s="1"/>
  <c r="AK85" i="114" s="1"/>
  <c r="AH83" i="112"/>
  <c r="AI83" i="112" s="1"/>
  <c r="AK83" i="112" s="1"/>
  <c r="AK77" i="113"/>
  <c r="AK81" i="113"/>
  <c r="AI78" i="97"/>
  <c r="AK78" i="97" s="1"/>
  <c r="AI81" i="97"/>
  <c r="AK81" i="97" s="1"/>
  <c r="AI84" i="97"/>
  <c r="AK84" i="97" s="1"/>
  <c r="AH78" i="91"/>
  <c r="AI78" i="91" s="1"/>
  <c r="AK78" i="91" s="1"/>
  <c r="AH81" i="91"/>
  <c r="AI81" i="91" s="1"/>
  <c r="AK81" i="91" s="1"/>
  <c r="AH78" i="83"/>
  <c r="AI78" i="83" s="1"/>
  <c r="AK78" i="83" s="1"/>
  <c r="AH81" i="83"/>
  <c r="AI81" i="83" s="1"/>
  <c r="AK81" i="83" s="1"/>
  <c r="AH78" i="79"/>
  <c r="AI78" i="79" s="1"/>
  <c r="AK78" i="79" s="1"/>
  <c r="AH81" i="79"/>
  <c r="AI81" i="79" s="1"/>
  <c r="AK81" i="79" s="1"/>
  <c r="AH78" i="154"/>
  <c r="AI78" i="154" s="1"/>
  <c r="AK78" i="154" s="1"/>
  <c r="AH82" i="154"/>
  <c r="AI82" i="154" s="1"/>
  <c r="AK82" i="154" s="1"/>
  <c r="AH86" i="154"/>
  <c r="AI86" i="154" s="1"/>
  <c r="AK86" i="154" s="1"/>
  <c r="AH78" i="153"/>
  <c r="AI78" i="153" s="1"/>
  <c r="AK78" i="153" s="1"/>
  <c r="AH82" i="153"/>
  <c r="AI82" i="153" s="1"/>
  <c r="AK82" i="153" s="1"/>
  <c r="AH86" i="153"/>
  <c r="AI86" i="153" s="1"/>
  <c r="AK86" i="153" s="1"/>
  <c r="AH78" i="152"/>
  <c r="AI78" i="152" s="1"/>
  <c r="AK78" i="152" s="1"/>
  <c r="AH82" i="152"/>
  <c r="AI82" i="152" s="1"/>
  <c r="AK82" i="152" s="1"/>
  <c r="AH86" i="152"/>
  <c r="AI86" i="152" s="1"/>
  <c r="AK86" i="152" s="1"/>
  <c r="AH78" i="151"/>
  <c r="AI78" i="151" s="1"/>
  <c r="AK78" i="151" s="1"/>
  <c r="AH82" i="151"/>
  <c r="AI82" i="151" s="1"/>
  <c r="AK82" i="151" s="1"/>
  <c r="AH86" i="151"/>
  <c r="AI86" i="151" s="1"/>
  <c r="AK86" i="151" s="1"/>
  <c r="AH82" i="150"/>
  <c r="AI82" i="150" s="1"/>
  <c r="AK82" i="150" s="1"/>
  <c r="AH86" i="150"/>
  <c r="AI86" i="150" s="1"/>
  <c r="AK86" i="150" s="1"/>
  <c r="AH82" i="149"/>
  <c r="AI82" i="149" s="1"/>
  <c r="AK82" i="149" s="1"/>
  <c r="AH86" i="149"/>
  <c r="AI86" i="149" s="1"/>
  <c r="AK86" i="149" s="1"/>
  <c r="AH78" i="147"/>
  <c r="AI78" i="147" s="1"/>
  <c r="AK78" i="147" s="1"/>
  <c r="AH82" i="147"/>
  <c r="AI82" i="147" s="1"/>
  <c r="AK82" i="147" s="1"/>
  <c r="AH86" i="147"/>
  <c r="AI86" i="147" s="1"/>
  <c r="AK86" i="147" s="1"/>
  <c r="AH78" i="146"/>
  <c r="AI78" i="146" s="1"/>
  <c r="AK78" i="146" s="1"/>
  <c r="AH82" i="146"/>
  <c r="AI82" i="146" s="1"/>
  <c r="AK82" i="146" s="1"/>
  <c r="AH86" i="146"/>
  <c r="AI86" i="146" s="1"/>
  <c r="AK86" i="146" s="1"/>
  <c r="AH78" i="145"/>
  <c r="AI78" i="145" s="1"/>
  <c r="AK78" i="145" s="1"/>
  <c r="AH82" i="145"/>
  <c r="AI82" i="145" s="1"/>
  <c r="AK82" i="145" s="1"/>
  <c r="AH86" i="145"/>
  <c r="AI86" i="145" s="1"/>
  <c r="AK86" i="145" s="1"/>
  <c r="AH78" i="148"/>
  <c r="AI78" i="148" s="1"/>
  <c r="AK78" i="148" s="1"/>
  <c r="AH82" i="148"/>
  <c r="AI82" i="148" s="1"/>
  <c r="AK82" i="148" s="1"/>
  <c r="AH86" i="148"/>
  <c r="AI86" i="148" s="1"/>
  <c r="AK86" i="148" s="1"/>
  <c r="AH78" i="144"/>
  <c r="AI78" i="144" s="1"/>
  <c r="AK78" i="144" s="1"/>
  <c r="AH82" i="144"/>
  <c r="AI82" i="144" s="1"/>
  <c r="AK82" i="144" s="1"/>
  <c r="AH86" i="144"/>
  <c r="AI86" i="144" s="1"/>
  <c r="AK86" i="144" s="1"/>
  <c r="AH78" i="143"/>
  <c r="AI78" i="143" s="1"/>
  <c r="AK78" i="143" s="1"/>
  <c r="AH82" i="143"/>
  <c r="AI82" i="143" s="1"/>
  <c r="AK82" i="143" s="1"/>
  <c r="AH86" i="143"/>
  <c r="AI86" i="143" s="1"/>
  <c r="AK86" i="143" s="1"/>
  <c r="AH78" i="142"/>
  <c r="AI78" i="142" s="1"/>
  <c r="AK78" i="142" s="1"/>
  <c r="AH82" i="142"/>
  <c r="AI82" i="142" s="1"/>
  <c r="AK82" i="142" s="1"/>
  <c r="AH86" i="142"/>
  <c r="AI86" i="142" s="1"/>
  <c r="AK86" i="142" s="1"/>
  <c r="AH78" i="141"/>
  <c r="AI78" i="141" s="1"/>
  <c r="AK78" i="141" s="1"/>
  <c r="AH82" i="141"/>
  <c r="AI82" i="141" s="1"/>
  <c r="AK82" i="141" s="1"/>
  <c r="AH86" i="141"/>
  <c r="AI86" i="141" s="1"/>
  <c r="AK86" i="141" s="1"/>
  <c r="AH78" i="139"/>
  <c r="AI78" i="139" s="1"/>
  <c r="AK78" i="139" s="1"/>
  <c r="AH82" i="139"/>
  <c r="AI82" i="139" s="1"/>
  <c r="AK82" i="139" s="1"/>
  <c r="AH86" i="139"/>
  <c r="AI86" i="139" s="1"/>
  <c r="AK86" i="139" s="1"/>
  <c r="AH78" i="138"/>
  <c r="AI78" i="138" s="1"/>
  <c r="AK78" i="138" s="1"/>
  <c r="AH80" i="138"/>
  <c r="AI80" i="138" s="1"/>
  <c r="AK80" i="138" s="1"/>
  <c r="AH86" i="138"/>
  <c r="AI86" i="138" s="1"/>
  <c r="AK86" i="138" s="1"/>
  <c r="AH78" i="137"/>
  <c r="AI78" i="137" s="1"/>
  <c r="AK78" i="137" s="1"/>
  <c r="AH85" i="137"/>
  <c r="AI85" i="137" s="1"/>
  <c r="AK85" i="137" s="1"/>
  <c r="AH82" i="134"/>
  <c r="AI82" i="134" s="1"/>
  <c r="AK82" i="134" s="1"/>
  <c r="AH83" i="134"/>
  <c r="AI83" i="134" s="1"/>
  <c r="AK83" i="134" s="1"/>
  <c r="AH85" i="132"/>
  <c r="AI85" i="132" s="1"/>
  <c r="AK85" i="132" s="1"/>
  <c r="AH82" i="131"/>
  <c r="AI82" i="131" s="1"/>
  <c r="AK82" i="131" s="1"/>
  <c r="AH83" i="131"/>
  <c r="AI83" i="131" s="1"/>
  <c r="AK83" i="131" s="1"/>
  <c r="AH86" i="130"/>
  <c r="AI86" i="130" s="1"/>
  <c r="AK86" i="130" s="1"/>
  <c r="AH81" i="127"/>
  <c r="AI81" i="127" s="1"/>
  <c r="AK81" i="127" s="1"/>
  <c r="AH84" i="127"/>
  <c r="AI84" i="127" s="1"/>
  <c r="AK84" i="127" s="1"/>
  <c r="AH85" i="140"/>
  <c r="AI85" i="140" s="1"/>
  <c r="AK85" i="140" s="1"/>
  <c r="AH82" i="136"/>
  <c r="AI82" i="136" s="1"/>
  <c r="AK82" i="136" s="1"/>
  <c r="AH83" i="136"/>
  <c r="AI83" i="136" s="1"/>
  <c r="AK83" i="136" s="1"/>
  <c r="AH86" i="135"/>
  <c r="AI86" i="135" s="1"/>
  <c r="AK86" i="135" s="1"/>
  <c r="AH81" i="129"/>
  <c r="AI81" i="129" s="1"/>
  <c r="AK81" i="129" s="1"/>
  <c r="AH84" i="129"/>
  <c r="AI84" i="129" s="1"/>
  <c r="AK84" i="129" s="1"/>
  <c r="AH85" i="128"/>
  <c r="AI85" i="128" s="1"/>
  <c r="AK85" i="128" s="1"/>
  <c r="AH86" i="126"/>
  <c r="AI86" i="126" s="1"/>
  <c r="AK86" i="126" s="1"/>
  <c r="AH78" i="125"/>
  <c r="AI78" i="125" s="1"/>
  <c r="AK78" i="125" s="1"/>
  <c r="AH82" i="124"/>
  <c r="AI82" i="124" s="1"/>
  <c r="AK82" i="124" s="1"/>
  <c r="AH83" i="124"/>
  <c r="AI83" i="124" s="1"/>
  <c r="AK83" i="124" s="1"/>
  <c r="AH86" i="123"/>
  <c r="AI86" i="123" s="1"/>
  <c r="AK86" i="123" s="1"/>
  <c r="AH81" i="120"/>
  <c r="AI81" i="120" s="1"/>
  <c r="AK81" i="120" s="1"/>
  <c r="AH84" i="120"/>
  <c r="AI84" i="120" s="1"/>
  <c r="AK84" i="120" s="1"/>
  <c r="AH86" i="119"/>
  <c r="AI86" i="119" s="1"/>
  <c r="AK86" i="119" s="1"/>
  <c r="AH85" i="119"/>
  <c r="AI85" i="119" s="1"/>
  <c r="AK85" i="119" s="1"/>
  <c r="AH80" i="118"/>
  <c r="AI80" i="118" s="1"/>
  <c r="AK80" i="118" s="1"/>
  <c r="AH81" i="117"/>
  <c r="AI81" i="117" s="1"/>
  <c r="AK81" i="117" s="1"/>
  <c r="AH84" i="117"/>
  <c r="AI84" i="117" s="1"/>
  <c r="AK84" i="117" s="1"/>
  <c r="AH86" i="116"/>
  <c r="AI86" i="116" s="1"/>
  <c r="AK86" i="116" s="1"/>
  <c r="AH85" i="116"/>
  <c r="AI85" i="116" s="1"/>
  <c r="AK85" i="116" s="1"/>
  <c r="AH80" i="115"/>
  <c r="AI80" i="115" s="1"/>
  <c r="AK80" i="115" s="1"/>
  <c r="AH81" i="114"/>
  <c r="AI81" i="114" s="1"/>
  <c r="AK81" i="114" s="1"/>
  <c r="AH84" i="114"/>
  <c r="AI84" i="114" s="1"/>
  <c r="AK84" i="114" s="1"/>
  <c r="AH86" i="112"/>
  <c r="AI86" i="112" s="1"/>
  <c r="AK86" i="112" s="1"/>
  <c r="AH85" i="112"/>
  <c r="AI85" i="112" s="1"/>
  <c r="AK85" i="112" s="1"/>
  <c r="AH78" i="101"/>
  <c r="AI78" i="101" s="1"/>
  <c r="AK78" i="101" s="1"/>
  <c r="AH81" i="101"/>
  <c r="AI81" i="101" s="1"/>
  <c r="AK81" i="101" s="1"/>
  <c r="AH84" i="101"/>
  <c r="AI84" i="101" s="1"/>
  <c r="AK84" i="101" s="1"/>
  <c r="AH78" i="93"/>
  <c r="AI78" i="93" s="1"/>
  <c r="AK78" i="93" s="1"/>
  <c r="AH81" i="93"/>
  <c r="AI81" i="93" s="1"/>
  <c r="AK81" i="93" s="1"/>
  <c r="AH78" i="88"/>
  <c r="AI78" i="88" s="1"/>
  <c r="AK78" i="88" s="1"/>
  <c r="AH81" i="88"/>
  <c r="AI81" i="88" s="1"/>
  <c r="AK81" i="88" s="1"/>
  <c r="AH78" i="84"/>
  <c r="AI78" i="84" s="1"/>
  <c r="AK78" i="84" s="1"/>
  <c r="AH81" i="84"/>
  <c r="AI81" i="84" s="1"/>
  <c r="AK81" i="84" s="1"/>
  <c r="AH75" i="165"/>
  <c r="AI75" i="165" s="1"/>
  <c r="AK75" i="165" s="1"/>
  <c r="AH79" i="165"/>
  <c r="AI79" i="165" s="1"/>
  <c r="AK79" i="165" s="1"/>
  <c r="AH75" i="164"/>
  <c r="AI75" i="164" s="1"/>
  <c r="AK75" i="164" s="1"/>
  <c r="AH75" i="163"/>
  <c r="AI75" i="163" s="1"/>
  <c r="AK75" i="163" s="1"/>
  <c r="AH75" i="162"/>
  <c r="AI75" i="162" s="1"/>
  <c r="AK75" i="162" s="1"/>
  <c r="AH79" i="162"/>
  <c r="AI79" i="162" s="1"/>
  <c r="AK79" i="162" s="1"/>
  <c r="AH75" i="160"/>
  <c r="AI75" i="160" s="1"/>
  <c r="AK75" i="160" s="1"/>
  <c r="AH75" i="159"/>
  <c r="AI75" i="159" s="1"/>
  <c r="AK75" i="159" s="1"/>
  <c r="AH79" i="158"/>
  <c r="AI79" i="158" s="1"/>
  <c r="AK79" i="158" s="1"/>
  <c r="AH75" i="157"/>
  <c r="AI75" i="157" s="1"/>
  <c r="AK75" i="157" s="1"/>
  <c r="AH75" i="138"/>
  <c r="AI75" i="138" s="1"/>
  <c r="AK75" i="138" s="1"/>
  <c r="AH79" i="138"/>
  <c r="AI79" i="138" s="1"/>
  <c r="AK79" i="138" s="1"/>
  <c r="AH82" i="138"/>
  <c r="AI82" i="138" s="1"/>
  <c r="AK82" i="138" s="1"/>
  <c r="AH84" i="137"/>
  <c r="AI84" i="137" s="1"/>
  <c r="AK84" i="137" s="1"/>
  <c r="AH77" i="134"/>
  <c r="AI77" i="134" s="1"/>
  <c r="AK77" i="134" s="1"/>
  <c r="AH78" i="134"/>
  <c r="AI78" i="134" s="1"/>
  <c r="AK78" i="134" s="1"/>
  <c r="AH79" i="134"/>
  <c r="AI79" i="134" s="1"/>
  <c r="AK79" i="134" s="1"/>
  <c r="AH85" i="134"/>
  <c r="AI85" i="134" s="1"/>
  <c r="AK85" i="134" s="1"/>
  <c r="AK77" i="133"/>
  <c r="AH80" i="133"/>
  <c r="AI80" i="133" s="1"/>
  <c r="AK80" i="133" s="1"/>
  <c r="AH86" i="133"/>
  <c r="AI86" i="133" s="1"/>
  <c r="AK86" i="133" s="1"/>
  <c r="AH84" i="132"/>
  <c r="AI84" i="132" s="1"/>
  <c r="AK84" i="132" s="1"/>
  <c r="AH81" i="131"/>
  <c r="AI81" i="131" s="1"/>
  <c r="AK81" i="131" s="1"/>
  <c r="AH78" i="131"/>
  <c r="AI78" i="131" s="1"/>
  <c r="AK78" i="131" s="1"/>
  <c r="AH79" i="131"/>
  <c r="AI79" i="131" s="1"/>
  <c r="AK79" i="131" s="1"/>
  <c r="AH85" i="131"/>
  <c r="AI85" i="131" s="1"/>
  <c r="AK85" i="131" s="1"/>
  <c r="AH82" i="130"/>
  <c r="AI82" i="130" s="1"/>
  <c r="AK82" i="130" s="1"/>
  <c r="AH83" i="130"/>
  <c r="AI83" i="130" s="1"/>
  <c r="AK83" i="130" s="1"/>
  <c r="AH77" i="127"/>
  <c r="AI77" i="127" s="1"/>
  <c r="AK77" i="127" s="1"/>
  <c r="AH80" i="127"/>
  <c r="AI80" i="127" s="1"/>
  <c r="AK80" i="127" s="1"/>
  <c r="AH86" i="127"/>
  <c r="AI86" i="127" s="1"/>
  <c r="AK86" i="127" s="1"/>
  <c r="AH81" i="140"/>
  <c r="AI81" i="140" s="1"/>
  <c r="AK81" i="140" s="1"/>
  <c r="AH84" i="140"/>
  <c r="AI84" i="140" s="1"/>
  <c r="AK84" i="140" s="1"/>
  <c r="AH85" i="136"/>
  <c r="AI85" i="136" s="1"/>
  <c r="AK85" i="136" s="1"/>
  <c r="AH82" i="135"/>
  <c r="AI82" i="135" s="1"/>
  <c r="AK82" i="135" s="1"/>
  <c r="AH83" i="135"/>
  <c r="AI83" i="135" s="1"/>
  <c r="AK83" i="135" s="1"/>
  <c r="AH77" i="129"/>
  <c r="AI77" i="129" s="1"/>
  <c r="AK77" i="129" s="1"/>
  <c r="AH80" i="129"/>
  <c r="AI80" i="129" s="1"/>
  <c r="AK80" i="129" s="1"/>
  <c r="AH86" i="129"/>
  <c r="AI86" i="129" s="1"/>
  <c r="AK86" i="129" s="1"/>
  <c r="AH82" i="126"/>
  <c r="AI82" i="126" s="1"/>
  <c r="AK82" i="126" s="1"/>
  <c r="AH83" i="126"/>
  <c r="AI83" i="126" s="1"/>
  <c r="AK83" i="126" s="1"/>
  <c r="AH84" i="125"/>
  <c r="AI84" i="125" s="1"/>
  <c r="AK84" i="125" s="1"/>
  <c r="AH85" i="124"/>
  <c r="AI85" i="124" s="1"/>
  <c r="AK85" i="124" s="1"/>
  <c r="AH78" i="124"/>
  <c r="AI78" i="124" s="1"/>
  <c r="AK78" i="124" s="1"/>
  <c r="AH79" i="124"/>
  <c r="AI79" i="124" s="1"/>
  <c r="AK79" i="124" s="1"/>
  <c r="AH82" i="123"/>
  <c r="AI82" i="123" s="1"/>
  <c r="AK82" i="123" s="1"/>
  <c r="AH83" i="123"/>
  <c r="AI83" i="123" s="1"/>
  <c r="AK83" i="123" s="1"/>
  <c r="AH83" i="121"/>
  <c r="AI83" i="121" s="1"/>
  <c r="AK83" i="121" s="1"/>
  <c r="AH77" i="120"/>
  <c r="AI77" i="120" s="1"/>
  <c r="AK77" i="120" s="1"/>
  <c r="AH80" i="120"/>
  <c r="AI80" i="120" s="1"/>
  <c r="AK80" i="120" s="1"/>
  <c r="AH81" i="119"/>
  <c r="AI81" i="119" s="1"/>
  <c r="AK81" i="119" s="1"/>
  <c r="AH84" i="119"/>
  <c r="AI84" i="119" s="1"/>
  <c r="AK84" i="119" s="1"/>
  <c r="AH86" i="118"/>
  <c r="AI86" i="118" s="1"/>
  <c r="AK86" i="118" s="1"/>
  <c r="AH83" i="118"/>
  <c r="AI83" i="118" s="1"/>
  <c r="AK83" i="118" s="1"/>
  <c r="AH77" i="117"/>
  <c r="AI77" i="117" s="1"/>
  <c r="AK77" i="117" s="1"/>
  <c r="AH80" i="117"/>
  <c r="AI80" i="117" s="1"/>
  <c r="AK80" i="117" s="1"/>
  <c r="AH81" i="116"/>
  <c r="AI81" i="116" s="1"/>
  <c r="AK81" i="116" s="1"/>
  <c r="AH84" i="116"/>
  <c r="AI84" i="116" s="1"/>
  <c r="AK84" i="116" s="1"/>
  <c r="AH86" i="115"/>
  <c r="AI86" i="115" s="1"/>
  <c r="AK86" i="115" s="1"/>
  <c r="AH83" i="115"/>
  <c r="AI83" i="115" s="1"/>
  <c r="AK83" i="115" s="1"/>
  <c r="AH77" i="114"/>
  <c r="AI77" i="114" s="1"/>
  <c r="AK77" i="114" s="1"/>
  <c r="AH80" i="114"/>
  <c r="AI80" i="114" s="1"/>
  <c r="AK80" i="114" s="1"/>
  <c r="AH81" i="112"/>
  <c r="AI81" i="112" s="1"/>
  <c r="AK81" i="112" s="1"/>
  <c r="AH84" i="112"/>
  <c r="AI84" i="112" s="1"/>
  <c r="AK84" i="112" s="1"/>
  <c r="AH78" i="89"/>
  <c r="AI78" i="89" s="1"/>
  <c r="AK78" i="89" s="1"/>
  <c r="AH81" i="89"/>
  <c r="AI81" i="89" s="1"/>
  <c r="AK81" i="89" s="1"/>
  <c r="AH83" i="109"/>
  <c r="AI83" i="109" s="1"/>
  <c r="AK83" i="109" s="1"/>
  <c r="AH86" i="109"/>
  <c r="AI86" i="109" s="1"/>
  <c r="AK86" i="109" s="1"/>
  <c r="AH84" i="107"/>
  <c r="AI84" i="107" s="1"/>
  <c r="AK84" i="107" s="1"/>
  <c r="AH85" i="107"/>
  <c r="AI85" i="107" s="1"/>
  <c r="AK85" i="107" s="1"/>
  <c r="AH83" i="105"/>
  <c r="AI83" i="105" s="1"/>
  <c r="AK83" i="105" s="1"/>
  <c r="AH86" i="105"/>
  <c r="AI86" i="105" s="1"/>
  <c r="AK86" i="105" s="1"/>
  <c r="AH85" i="103"/>
  <c r="AI85" i="103" s="1"/>
  <c r="AK85" i="103" s="1"/>
  <c r="AH83" i="98"/>
  <c r="AI83" i="98" s="1"/>
  <c r="AK83" i="98" s="1"/>
  <c r="AH86" i="98"/>
  <c r="AI86" i="98" s="1"/>
  <c r="AK86" i="98" s="1"/>
  <c r="AI80" i="97"/>
  <c r="AK80" i="97" s="1"/>
  <c r="AH84" i="104"/>
  <c r="AI84" i="104" s="1"/>
  <c r="AK84" i="104" s="1"/>
  <c r="AH85" i="104"/>
  <c r="AI85" i="104" s="1"/>
  <c r="AK85" i="104" s="1"/>
  <c r="AH80" i="101"/>
  <c r="AI80" i="101" s="1"/>
  <c r="AK80" i="101" s="1"/>
  <c r="AH86" i="96"/>
  <c r="AI86" i="96" s="1"/>
  <c r="AK86" i="96" s="1"/>
  <c r="AH80" i="95"/>
  <c r="AI80" i="95" s="1"/>
  <c r="AK80" i="95" s="1"/>
  <c r="AH80" i="91"/>
  <c r="AI80" i="91" s="1"/>
  <c r="AK80" i="91" s="1"/>
  <c r="AH83" i="90"/>
  <c r="AI83" i="90" s="1"/>
  <c r="AK83" i="90" s="1"/>
  <c r="AH84" i="90"/>
  <c r="AI84" i="90" s="1"/>
  <c r="AK84" i="90" s="1"/>
  <c r="AH83" i="89"/>
  <c r="AI83" i="89" s="1"/>
  <c r="AK83" i="89" s="1"/>
  <c r="AH84" i="89"/>
  <c r="AI84" i="89" s="1"/>
  <c r="AK84" i="89" s="1"/>
  <c r="AH83" i="88"/>
  <c r="AI83" i="88" s="1"/>
  <c r="AK83" i="88" s="1"/>
  <c r="AH84" i="88"/>
  <c r="AI84" i="88" s="1"/>
  <c r="AK84" i="88" s="1"/>
  <c r="AH84" i="83"/>
  <c r="AI84" i="83" s="1"/>
  <c r="AK84" i="83" s="1"/>
  <c r="AH83" i="82"/>
  <c r="AI83" i="82" s="1"/>
  <c r="AK83" i="82" s="1"/>
  <c r="AH84" i="82"/>
  <c r="AI84" i="82" s="1"/>
  <c r="AK84" i="82" s="1"/>
  <c r="AH84" i="84"/>
  <c r="AI84" i="84" s="1"/>
  <c r="AK84" i="84" s="1"/>
  <c r="AH84" i="79"/>
  <c r="AI84" i="79" s="1"/>
  <c r="AK84" i="79" s="1"/>
  <c r="AH80" i="76"/>
  <c r="AI80" i="76" s="1"/>
  <c r="AK80" i="76" s="1"/>
  <c r="AH76" i="86"/>
  <c r="AI76" i="86" s="1"/>
  <c r="AK76" i="86" s="1"/>
  <c r="AH79" i="86"/>
  <c r="AI79" i="86" s="1"/>
  <c r="AK79" i="86" s="1"/>
  <c r="AH82" i="86"/>
  <c r="AI82" i="86" s="1"/>
  <c r="AK82" i="86" s="1"/>
  <c r="AH86" i="75"/>
  <c r="AI86" i="75" s="1"/>
  <c r="AK86" i="75" s="1"/>
  <c r="AH81" i="133"/>
  <c r="AI81" i="133" s="1"/>
  <c r="AK81" i="133" s="1"/>
  <c r="AH77" i="132"/>
  <c r="AI77" i="132" s="1"/>
  <c r="AK77" i="132" s="1"/>
  <c r="AH81" i="132"/>
  <c r="AI81" i="132" s="1"/>
  <c r="AK81" i="132" s="1"/>
  <c r="AH77" i="131"/>
  <c r="AI77" i="131" s="1"/>
  <c r="AK77" i="131" s="1"/>
  <c r="AH81" i="136"/>
  <c r="AI81" i="136" s="1"/>
  <c r="AK81" i="136" s="1"/>
  <c r="AH81" i="125"/>
  <c r="AI81" i="125" s="1"/>
  <c r="AK81" i="125" s="1"/>
  <c r="AH77" i="124"/>
  <c r="AI77" i="124" s="1"/>
  <c r="AK77" i="124" s="1"/>
  <c r="AH81" i="124"/>
  <c r="AI81" i="124" s="1"/>
  <c r="AK81" i="124" s="1"/>
  <c r="AH77" i="123"/>
  <c r="AI77" i="123" s="1"/>
  <c r="AK77" i="123" s="1"/>
  <c r="AH81" i="123"/>
  <c r="AI81" i="123" s="1"/>
  <c r="AK81" i="123" s="1"/>
  <c r="AH81" i="122"/>
  <c r="AI81" i="122" s="1"/>
  <c r="AK81" i="122" s="1"/>
  <c r="AH85" i="122"/>
  <c r="AI85" i="122" s="1"/>
  <c r="AK85" i="122" s="1"/>
  <c r="AH77" i="121"/>
  <c r="AI77" i="121" s="1"/>
  <c r="AK77" i="121" s="1"/>
  <c r="AH81" i="121"/>
  <c r="AI81" i="121" s="1"/>
  <c r="AK81" i="121" s="1"/>
  <c r="AK75" i="110"/>
  <c r="AK79" i="109"/>
  <c r="AH82" i="109"/>
  <c r="AI82" i="109" s="1"/>
  <c r="AK82" i="109" s="1"/>
  <c r="AH83" i="108"/>
  <c r="AI83" i="108" s="1"/>
  <c r="AK83" i="108" s="1"/>
  <c r="AH86" i="108"/>
  <c r="AI86" i="108" s="1"/>
  <c r="AK86" i="108" s="1"/>
  <c r="AH80" i="107"/>
  <c r="AI80" i="107" s="1"/>
  <c r="AK80" i="107" s="1"/>
  <c r="AH81" i="107"/>
  <c r="AI81" i="107" s="1"/>
  <c r="AK81" i="107" s="1"/>
  <c r="AK75" i="106"/>
  <c r="AH84" i="106"/>
  <c r="AI84" i="106" s="1"/>
  <c r="AK84" i="106" s="1"/>
  <c r="AH85" i="106"/>
  <c r="AI85" i="106" s="1"/>
  <c r="AK85" i="106" s="1"/>
  <c r="AH79" i="105"/>
  <c r="AI79" i="105" s="1"/>
  <c r="AK79" i="105" s="1"/>
  <c r="AH82" i="105"/>
  <c r="AI82" i="105" s="1"/>
  <c r="AK82" i="105" s="1"/>
  <c r="AH81" i="103"/>
  <c r="AI81" i="103" s="1"/>
  <c r="AK81" i="103" s="1"/>
  <c r="AK75" i="99"/>
  <c r="AH84" i="99"/>
  <c r="AI84" i="99" s="1"/>
  <c r="AK84" i="99" s="1"/>
  <c r="AH85" i="99"/>
  <c r="AI85" i="99" s="1"/>
  <c r="AK85" i="99" s="1"/>
  <c r="AH79" i="98"/>
  <c r="AI79" i="98" s="1"/>
  <c r="AK79" i="98" s="1"/>
  <c r="AH82" i="98"/>
  <c r="AI82" i="98" s="1"/>
  <c r="AK82" i="98" s="1"/>
  <c r="AI83" i="97"/>
  <c r="AK83" i="97" s="1"/>
  <c r="AI86" i="97"/>
  <c r="AK86" i="97" s="1"/>
  <c r="AH80" i="104"/>
  <c r="AI80" i="104" s="1"/>
  <c r="AK80" i="104" s="1"/>
  <c r="AH81" i="104"/>
  <c r="AI81" i="104" s="1"/>
  <c r="AK81" i="104" s="1"/>
  <c r="AH83" i="102"/>
  <c r="AI83" i="102" s="1"/>
  <c r="AK83" i="102" s="1"/>
  <c r="AH84" i="102"/>
  <c r="AI84" i="102" s="1"/>
  <c r="AK84" i="102" s="1"/>
  <c r="AH85" i="102"/>
  <c r="AI85" i="102" s="1"/>
  <c r="AK85" i="102" s="1"/>
  <c r="AH86" i="101"/>
  <c r="AI86" i="101" s="1"/>
  <c r="AK86" i="101" s="1"/>
  <c r="AH84" i="100"/>
  <c r="AI84" i="100" s="1"/>
  <c r="AK84" i="100" s="1"/>
  <c r="AH85" i="100"/>
  <c r="AI85" i="100" s="1"/>
  <c r="AK85" i="100" s="1"/>
  <c r="AH79" i="96"/>
  <c r="AI79" i="96" s="1"/>
  <c r="AK79" i="96" s="1"/>
  <c r="AH82" i="96"/>
  <c r="AI82" i="96" s="1"/>
  <c r="AK82" i="96" s="1"/>
  <c r="AH83" i="95"/>
  <c r="AI83" i="95" s="1"/>
  <c r="AK83" i="95" s="1"/>
  <c r="AH86" i="95"/>
  <c r="AI86" i="95" s="1"/>
  <c r="AK86" i="95" s="1"/>
  <c r="AH85" i="94"/>
  <c r="AI85" i="94" s="1"/>
  <c r="AK85" i="94" s="1"/>
  <c r="AH83" i="93"/>
  <c r="AI83" i="93" s="1"/>
  <c r="AK83" i="93" s="1"/>
  <c r="AH86" i="93"/>
  <c r="AI86" i="93" s="1"/>
  <c r="AK86" i="93" s="1"/>
  <c r="AH85" i="92"/>
  <c r="AI85" i="92" s="1"/>
  <c r="AK85" i="92" s="1"/>
  <c r="AH86" i="91"/>
  <c r="AI86" i="91" s="1"/>
  <c r="AK86" i="91" s="1"/>
  <c r="AH86" i="90"/>
  <c r="AI86" i="90" s="1"/>
  <c r="AK86" i="90" s="1"/>
  <c r="AH86" i="89"/>
  <c r="AI86" i="89" s="1"/>
  <c r="AK86" i="89" s="1"/>
  <c r="AH86" i="88"/>
  <c r="AI86" i="88" s="1"/>
  <c r="AK86" i="88" s="1"/>
  <c r="AH85" i="77"/>
  <c r="AI85" i="77" s="1"/>
  <c r="AK85" i="77" s="1"/>
  <c r="AH86" i="83"/>
  <c r="AI86" i="83" s="1"/>
  <c r="AK86" i="83" s="1"/>
  <c r="AH86" i="82"/>
  <c r="AI86" i="82" s="1"/>
  <c r="AK86" i="82" s="1"/>
  <c r="AH83" i="84"/>
  <c r="AI83" i="84" s="1"/>
  <c r="AK83" i="84" s="1"/>
  <c r="AH86" i="84"/>
  <c r="AI86" i="84" s="1"/>
  <c r="AK86" i="84" s="1"/>
  <c r="AH85" i="80"/>
  <c r="AI85" i="80" s="1"/>
  <c r="AK85" i="80" s="1"/>
  <c r="AH83" i="79"/>
  <c r="AI83" i="79" s="1"/>
  <c r="AK83" i="79" s="1"/>
  <c r="AH86" i="79"/>
  <c r="AI86" i="79" s="1"/>
  <c r="AK86" i="79" s="1"/>
  <c r="AH85" i="78"/>
  <c r="AI85" i="78" s="1"/>
  <c r="AK85" i="78" s="1"/>
  <c r="AH77" i="73"/>
  <c r="AI77" i="73" s="1"/>
  <c r="AK77" i="73" s="1"/>
  <c r="AH76" i="73"/>
  <c r="AI76" i="73" s="1"/>
  <c r="AK76" i="73" s="1"/>
  <c r="AH79" i="73"/>
  <c r="AI79" i="73" s="1"/>
  <c r="AK79" i="73" s="1"/>
  <c r="AH82" i="73"/>
  <c r="AI82" i="73" s="1"/>
  <c r="AK82" i="73" s="1"/>
  <c r="AH86" i="72"/>
  <c r="AI86" i="72" s="1"/>
  <c r="AK86" i="72" s="1"/>
  <c r="AH78" i="122"/>
  <c r="AI78" i="122" s="1"/>
  <c r="AK78" i="122" s="1"/>
  <c r="AH82" i="122"/>
  <c r="AI82" i="122" s="1"/>
  <c r="AK82" i="122" s="1"/>
  <c r="AH78" i="121"/>
  <c r="AI78" i="121" s="1"/>
  <c r="AK78" i="121" s="1"/>
  <c r="AH82" i="121"/>
  <c r="AI82" i="121" s="1"/>
  <c r="AK82" i="121" s="1"/>
  <c r="AH78" i="120"/>
  <c r="AI78" i="120" s="1"/>
  <c r="AK78" i="120" s="1"/>
  <c r="AH82" i="120"/>
  <c r="AI82" i="120" s="1"/>
  <c r="AK82" i="120" s="1"/>
  <c r="AH78" i="119"/>
  <c r="AI78" i="119" s="1"/>
  <c r="AK78" i="119" s="1"/>
  <c r="AH82" i="119"/>
  <c r="AI82" i="119" s="1"/>
  <c r="AK82" i="119" s="1"/>
  <c r="AH82" i="118"/>
  <c r="AI82" i="118" s="1"/>
  <c r="AK82" i="118" s="1"/>
  <c r="AH78" i="117"/>
  <c r="AI78" i="117" s="1"/>
  <c r="AK78" i="117" s="1"/>
  <c r="AH82" i="117"/>
  <c r="AI82" i="117" s="1"/>
  <c r="AK82" i="117" s="1"/>
  <c r="AH78" i="116"/>
  <c r="AI78" i="116" s="1"/>
  <c r="AK78" i="116" s="1"/>
  <c r="AH82" i="116"/>
  <c r="AI82" i="116" s="1"/>
  <c r="AK82" i="116" s="1"/>
  <c r="AH82" i="115"/>
  <c r="AI82" i="115" s="1"/>
  <c r="AK82" i="115" s="1"/>
  <c r="AH78" i="114"/>
  <c r="AI78" i="114" s="1"/>
  <c r="AK78" i="114" s="1"/>
  <c r="AH82" i="114"/>
  <c r="AI82" i="114" s="1"/>
  <c r="AK82" i="114" s="1"/>
  <c r="AH78" i="112"/>
  <c r="AI78" i="112" s="1"/>
  <c r="AK78" i="112" s="1"/>
  <c r="AH82" i="112"/>
  <c r="AI82" i="112" s="1"/>
  <c r="AK82" i="112" s="1"/>
  <c r="AK83" i="111"/>
  <c r="AK75" i="109"/>
  <c r="AH84" i="109"/>
  <c r="AI84" i="109" s="1"/>
  <c r="AK84" i="109" s="1"/>
  <c r="AH85" i="109"/>
  <c r="AI85" i="109" s="1"/>
  <c r="AK85" i="109" s="1"/>
  <c r="AH79" i="108"/>
  <c r="AI79" i="108" s="1"/>
  <c r="AK79" i="108" s="1"/>
  <c r="AH82" i="108"/>
  <c r="AI82" i="108" s="1"/>
  <c r="AK82" i="108" s="1"/>
  <c r="AH83" i="107"/>
  <c r="AI83" i="107" s="1"/>
  <c r="AK83" i="107" s="1"/>
  <c r="AH86" i="107"/>
  <c r="AI86" i="107" s="1"/>
  <c r="AK86" i="107" s="1"/>
  <c r="AK75" i="105"/>
  <c r="AH84" i="105"/>
  <c r="AI84" i="105" s="1"/>
  <c r="AK84" i="105" s="1"/>
  <c r="AH85" i="105"/>
  <c r="AI85" i="105" s="1"/>
  <c r="AK85" i="105" s="1"/>
  <c r="AH83" i="103"/>
  <c r="AI83" i="103" s="1"/>
  <c r="AK83" i="103" s="1"/>
  <c r="AH86" i="103"/>
  <c r="AI86" i="103" s="1"/>
  <c r="AK86" i="103" s="1"/>
  <c r="AK75" i="98"/>
  <c r="AH84" i="98"/>
  <c r="AI84" i="98" s="1"/>
  <c r="AK84" i="98" s="1"/>
  <c r="AH85" i="98"/>
  <c r="AI85" i="98" s="1"/>
  <c r="AK85" i="98" s="1"/>
  <c r="AI79" i="97"/>
  <c r="AK79" i="97" s="1"/>
  <c r="AI82" i="97"/>
  <c r="AK82" i="97" s="1"/>
  <c r="AH83" i="104"/>
  <c r="AI83" i="104" s="1"/>
  <c r="AK83" i="104" s="1"/>
  <c r="AH86" i="104"/>
  <c r="AI86" i="104" s="1"/>
  <c r="AK86" i="104" s="1"/>
  <c r="AH83" i="101"/>
  <c r="AI83" i="101" s="1"/>
  <c r="AK83" i="101" s="1"/>
  <c r="AH82" i="101"/>
  <c r="AI82" i="101" s="1"/>
  <c r="AK82" i="101" s="1"/>
  <c r="AH84" i="96"/>
  <c r="AI84" i="96" s="1"/>
  <c r="AK84" i="96" s="1"/>
  <c r="AH85" i="96"/>
  <c r="AI85" i="96" s="1"/>
  <c r="AK85" i="96" s="1"/>
  <c r="AH79" i="95"/>
  <c r="AI79" i="95" s="1"/>
  <c r="AK79" i="95" s="1"/>
  <c r="AH82" i="95"/>
  <c r="AI82" i="95" s="1"/>
  <c r="AK82" i="95" s="1"/>
  <c r="AH84" i="93"/>
  <c r="AI84" i="93" s="1"/>
  <c r="AK84" i="93" s="1"/>
  <c r="AK79" i="93"/>
  <c r="AH82" i="93"/>
  <c r="AI82" i="93" s="1"/>
  <c r="AK82" i="93" s="1"/>
  <c r="AH84" i="91"/>
  <c r="AI84" i="91" s="1"/>
  <c r="AK84" i="91" s="1"/>
  <c r="AK79" i="91"/>
  <c r="AH82" i="91"/>
  <c r="AI82" i="91" s="1"/>
  <c r="AK82" i="91" s="1"/>
  <c r="AK75" i="90"/>
  <c r="AH82" i="90"/>
  <c r="AI82" i="90" s="1"/>
  <c r="AK82" i="90" s="1"/>
  <c r="AK75" i="89"/>
  <c r="AH82" i="89"/>
  <c r="AI82" i="89" s="1"/>
  <c r="AK82" i="89" s="1"/>
  <c r="AK75" i="88"/>
  <c r="AH82" i="88"/>
  <c r="AI82" i="88" s="1"/>
  <c r="AK82" i="88" s="1"/>
  <c r="AH83" i="83"/>
  <c r="AI83" i="83" s="1"/>
  <c r="AK83" i="83" s="1"/>
  <c r="AH82" i="83"/>
  <c r="AI82" i="83" s="1"/>
  <c r="AK82" i="83" s="1"/>
  <c r="AK75" i="82"/>
  <c r="AH82" i="82"/>
  <c r="AI82" i="82" s="1"/>
  <c r="AK82" i="82" s="1"/>
  <c r="AK83" i="81"/>
  <c r="AH79" i="84"/>
  <c r="AI79" i="84" s="1"/>
  <c r="AK79" i="84" s="1"/>
  <c r="AH82" i="84"/>
  <c r="AI82" i="84" s="1"/>
  <c r="AK82" i="84" s="1"/>
  <c r="AK75" i="79"/>
  <c r="AH79" i="79"/>
  <c r="AI79" i="79" s="1"/>
  <c r="AK79" i="79" s="1"/>
  <c r="AH82" i="79"/>
  <c r="AI82" i="79" s="1"/>
  <c r="AK82" i="79" s="1"/>
  <c r="AH79" i="76"/>
  <c r="AI79" i="76" s="1"/>
  <c r="AK79" i="76" s="1"/>
  <c r="AH82" i="76"/>
  <c r="AI82" i="76" s="1"/>
  <c r="AK82" i="76" s="1"/>
  <c r="AH85" i="76"/>
  <c r="AI85" i="76" s="1"/>
  <c r="AK85" i="76" s="1"/>
  <c r="AH86" i="76"/>
  <c r="AI86" i="76" s="1"/>
  <c r="AK86" i="76" s="1"/>
  <c r="AH84" i="87"/>
  <c r="AI84" i="87" s="1"/>
  <c r="AK84" i="87" s="1"/>
  <c r="AH85" i="86"/>
  <c r="AI85" i="86" s="1"/>
  <c r="AK85" i="86" s="1"/>
  <c r="AH78" i="86"/>
  <c r="AI78" i="86" s="1"/>
  <c r="AK78" i="86" s="1"/>
  <c r="AH77" i="75"/>
  <c r="AI77" i="75" s="1"/>
  <c r="AK77" i="75" s="1"/>
  <c r="AH76" i="75"/>
  <c r="AI76" i="75" s="1"/>
  <c r="AK76" i="75" s="1"/>
  <c r="AH82" i="75"/>
  <c r="AI82" i="75" s="1"/>
  <c r="AK82" i="75" s="1"/>
  <c r="AH83" i="75"/>
  <c r="AI83" i="75" s="1"/>
  <c r="AK83" i="75" s="1"/>
  <c r="AH85" i="73"/>
  <c r="AI85" i="73" s="1"/>
  <c r="AK85" i="73" s="1"/>
  <c r="AH78" i="73"/>
  <c r="AI78" i="73" s="1"/>
  <c r="AK78" i="73" s="1"/>
  <c r="AH77" i="72"/>
  <c r="AI77" i="72" s="1"/>
  <c r="AK77" i="72" s="1"/>
  <c r="AH76" i="72"/>
  <c r="AI76" i="72" s="1"/>
  <c r="AK76" i="72" s="1"/>
  <c r="AH82" i="72"/>
  <c r="AI82" i="72" s="1"/>
  <c r="AK82" i="72" s="1"/>
  <c r="AH83" i="72"/>
  <c r="AI83" i="72" s="1"/>
  <c r="AK83" i="72" s="1"/>
  <c r="AH86" i="71"/>
  <c r="AI86" i="71" s="1"/>
  <c r="AK86" i="71" s="1"/>
  <c r="AH80" i="64"/>
  <c r="AI80" i="64" s="1"/>
  <c r="AK80" i="64" s="1"/>
  <c r="AH86" i="64"/>
  <c r="AI86" i="64" s="1"/>
  <c r="AK86" i="64" s="1"/>
  <c r="AH80" i="62"/>
  <c r="AI80" i="62" s="1"/>
  <c r="AK80" i="62" s="1"/>
  <c r="AH86" i="62"/>
  <c r="AI86" i="62" s="1"/>
  <c r="AK86" i="62" s="1"/>
  <c r="AH80" i="19"/>
  <c r="AI80" i="19" s="1"/>
  <c r="AK80" i="19" s="1"/>
  <c r="AH84" i="19"/>
  <c r="AI84" i="19" s="1"/>
  <c r="AK84" i="19" s="1"/>
  <c r="AH77" i="19"/>
  <c r="AI77" i="19" s="1"/>
  <c r="AK77" i="19" s="1"/>
  <c r="AH75" i="108"/>
  <c r="AI75" i="108" s="1"/>
  <c r="AK75" i="108" s="1"/>
  <c r="AH75" i="103"/>
  <c r="AI75" i="103" s="1"/>
  <c r="AK75" i="103" s="1"/>
  <c r="AH75" i="102"/>
  <c r="AI75" i="102" s="1"/>
  <c r="AK75" i="102" s="1"/>
  <c r="AH79" i="102"/>
  <c r="AI79" i="102" s="1"/>
  <c r="AK79" i="102" s="1"/>
  <c r="AH79" i="101"/>
  <c r="AI79" i="101" s="1"/>
  <c r="AK79" i="101" s="1"/>
  <c r="AH79" i="100"/>
  <c r="AI79" i="100" s="1"/>
  <c r="AK79" i="100" s="1"/>
  <c r="AH75" i="96"/>
  <c r="AI75" i="96" s="1"/>
  <c r="AK75" i="96" s="1"/>
  <c r="AH75" i="93"/>
  <c r="AI75" i="93" s="1"/>
  <c r="AK75" i="93" s="1"/>
  <c r="AH75" i="92"/>
  <c r="AI75" i="92" s="1"/>
  <c r="AK75" i="92" s="1"/>
  <c r="AH83" i="92"/>
  <c r="AI83" i="92" s="1"/>
  <c r="AK83" i="92" s="1"/>
  <c r="AH75" i="91"/>
  <c r="AI75" i="91" s="1"/>
  <c r="AK75" i="91" s="1"/>
  <c r="AH83" i="91"/>
  <c r="AI83" i="91" s="1"/>
  <c r="AK83" i="91" s="1"/>
  <c r="AH79" i="90"/>
  <c r="AI79" i="90" s="1"/>
  <c r="AK79" i="90" s="1"/>
  <c r="AH79" i="89"/>
  <c r="AI79" i="89" s="1"/>
  <c r="AK79" i="89" s="1"/>
  <c r="AH79" i="88"/>
  <c r="AI79" i="88" s="1"/>
  <c r="AK79" i="88" s="1"/>
  <c r="AH75" i="77"/>
  <c r="AI75" i="77" s="1"/>
  <c r="AK75" i="77" s="1"/>
  <c r="AH79" i="77"/>
  <c r="AI79" i="77" s="1"/>
  <c r="AK79" i="77" s="1"/>
  <c r="AH75" i="83"/>
  <c r="AI75" i="83" s="1"/>
  <c r="AK75" i="83" s="1"/>
  <c r="AH79" i="83"/>
  <c r="AI79" i="83" s="1"/>
  <c r="AK79" i="83" s="1"/>
  <c r="AH79" i="82"/>
  <c r="AI79" i="82" s="1"/>
  <c r="AK79" i="82" s="1"/>
  <c r="AH75" i="76"/>
  <c r="AI75" i="76" s="1"/>
  <c r="AK75" i="76" s="1"/>
  <c r="AH83" i="76"/>
  <c r="AI83" i="76" s="1"/>
  <c r="AK83" i="76" s="1"/>
  <c r="AH80" i="87"/>
  <c r="AI80" i="87" s="1"/>
  <c r="AK80" i="87" s="1"/>
  <c r="AH86" i="87"/>
  <c r="AI86" i="87" s="1"/>
  <c r="AK86" i="87" s="1"/>
  <c r="AH81" i="86"/>
  <c r="AI81" i="86" s="1"/>
  <c r="AK81" i="86" s="1"/>
  <c r="AH84" i="86"/>
  <c r="AI84" i="86" s="1"/>
  <c r="AK84" i="86" s="1"/>
  <c r="AH85" i="75"/>
  <c r="AI85" i="75" s="1"/>
  <c r="AK85" i="75" s="1"/>
  <c r="AH78" i="75"/>
  <c r="AI78" i="75" s="1"/>
  <c r="AK78" i="75" s="1"/>
  <c r="AH79" i="75"/>
  <c r="AI79" i="75" s="1"/>
  <c r="AK79" i="75" s="1"/>
  <c r="AK77" i="74"/>
  <c r="AH80" i="74"/>
  <c r="AI80" i="74" s="1"/>
  <c r="AK80" i="74" s="1"/>
  <c r="AH86" i="74"/>
  <c r="AI86" i="74" s="1"/>
  <c r="AK86" i="74" s="1"/>
  <c r="AH84" i="73"/>
  <c r="AI84" i="73" s="1"/>
  <c r="AK84" i="73" s="1"/>
  <c r="AH85" i="72"/>
  <c r="AI85" i="72" s="1"/>
  <c r="AK85" i="72" s="1"/>
  <c r="AH78" i="72"/>
  <c r="AI78" i="72" s="1"/>
  <c r="AK78" i="72" s="1"/>
  <c r="AH79" i="72"/>
  <c r="AI79" i="72" s="1"/>
  <c r="AK79" i="72" s="1"/>
  <c r="AH77" i="71"/>
  <c r="AI77" i="71" s="1"/>
  <c r="AK77" i="71" s="1"/>
  <c r="AH76" i="71"/>
  <c r="AI76" i="71" s="1"/>
  <c r="AK76" i="71" s="1"/>
  <c r="AH82" i="71"/>
  <c r="AI82" i="71" s="1"/>
  <c r="AK82" i="71" s="1"/>
  <c r="AH83" i="71"/>
  <c r="AI83" i="71" s="1"/>
  <c r="AK83" i="71" s="1"/>
  <c r="AH84" i="70"/>
  <c r="AI84" i="70" s="1"/>
  <c r="AK84" i="70" s="1"/>
  <c r="AH85" i="64"/>
  <c r="AI85" i="64" s="1"/>
  <c r="AK85" i="64" s="1"/>
  <c r="AH82" i="64"/>
  <c r="AI82" i="64" s="1"/>
  <c r="AK82" i="64" s="1"/>
  <c r="AH83" i="64"/>
  <c r="AI83" i="64" s="1"/>
  <c r="AK83" i="64" s="1"/>
  <c r="AH84" i="63"/>
  <c r="AI84" i="63" s="1"/>
  <c r="AK84" i="63" s="1"/>
  <c r="AH85" i="62"/>
  <c r="AI85" i="62" s="1"/>
  <c r="AK85" i="62" s="1"/>
  <c r="AH82" i="62"/>
  <c r="AI82" i="62" s="1"/>
  <c r="AK82" i="62" s="1"/>
  <c r="AH83" i="62"/>
  <c r="AI83" i="62" s="1"/>
  <c r="AK83" i="62" s="1"/>
  <c r="AH84" i="61"/>
  <c r="AI84" i="61" s="1"/>
  <c r="AK84" i="61" s="1"/>
  <c r="AH77" i="58"/>
  <c r="AI77" i="58" s="1"/>
  <c r="AK77" i="58" s="1"/>
  <c r="AH80" i="58"/>
  <c r="AI80" i="58" s="1"/>
  <c r="AK80" i="58" s="1"/>
  <c r="AH84" i="58"/>
  <c r="AI84" i="58" s="1"/>
  <c r="AK84" i="58" s="1"/>
  <c r="AH77" i="66"/>
  <c r="AI77" i="66" s="1"/>
  <c r="AK77" i="66" s="1"/>
  <c r="AH80" i="66"/>
  <c r="AI80" i="66" s="1"/>
  <c r="AK80" i="66" s="1"/>
  <c r="AH84" i="66"/>
  <c r="AI84" i="66" s="1"/>
  <c r="AK84" i="66" s="1"/>
  <c r="AH77" i="38"/>
  <c r="AI77" i="38" s="1"/>
  <c r="AK77" i="38" s="1"/>
  <c r="AH80" i="38"/>
  <c r="AI80" i="38" s="1"/>
  <c r="AK80" i="38" s="1"/>
  <c r="AH84" i="38"/>
  <c r="AI84" i="38" s="1"/>
  <c r="AK84" i="38" s="1"/>
  <c r="AH80" i="108"/>
  <c r="AI80" i="108" s="1"/>
  <c r="AK80" i="108" s="1"/>
  <c r="AH80" i="103"/>
  <c r="AI80" i="103" s="1"/>
  <c r="AK80" i="103" s="1"/>
  <c r="AH80" i="93"/>
  <c r="AI80" i="93" s="1"/>
  <c r="AK80" i="93" s="1"/>
  <c r="AH80" i="92"/>
  <c r="AI80" i="92" s="1"/>
  <c r="AK80" i="92" s="1"/>
  <c r="AH80" i="90"/>
  <c r="AI80" i="90" s="1"/>
  <c r="AK80" i="90" s="1"/>
  <c r="AH80" i="89"/>
  <c r="AI80" i="89" s="1"/>
  <c r="AK80" i="89" s="1"/>
  <c r="AH80" i="88"/>
  <c r="AI80" i="88" s="1"/>
  <c r="AK80" i="88" s="1"/>
  <c r="AH80" i="77"/>
  <c r="AI80" i="77" s="1"/>
  <c r="AK80" i="77" s="1"/>
  <c r="AH80" i="83"/>
  <c r="AI80" i="83" s="1"/>
  <c r="AK80" i="83" s="1"/>
  <c r="AH80" i="82"/>
  <c r="AI80" i="82" s="1"/>
  <c r="AK80" i="82" s="1"/>
  <c r="AH80" i="84"/>
  <c r="AI80" i="84" s="1"/>
  <c r="AK80" i="84" s="1"/>
  <c r="AH80" i="80"/>
  <c r="AI80" i="80" s="1"/>
  <c r="AK80" i="80" s="1"/>
  <c r="AH80" i="79"/>
  <c r="AI80" i="79" s="1"/>
  <c r="AK80" i="79" s="1"/>
  <c r="AH80" i="78"/>
  <c r="AI80" i="78" s="1"/>
  <c r="AK80" i="78" s="1"/>
  <c r="AH82" i="87"/>
  <c r="AI82" i="87" s="1"/>
  <c r="AK82" i="87" s="1"/>
  <c r="AH83" i="87"/>
  <c r="AI83" i="87" s="1"/>
  <c r="AK83" i="87" s="1"/>
  <c r="AH80" i="86"/>
  <c r="AI80" i="86" s="1"/>
  <c r="AK80" i="86" s="1"/>
  <c r="AH86" i="86"/>
  <c r="AI86" i="86" s="1"/>
  <c r="AK86" i="86" s="1"/>
  <c r="AH84" i="75"/>
  <c r="AI84" i="75" s="1"/>
  <c r="AK84" i="75" s="1"/>
  <c r="AH80" i="73"/>
  <c r="AI80" i="73" s="1"/>
  <c r="AK80" i="73" s="1"/>
  <c r="AH86" i="73"/>
  <c r="AI86" i="73" s="1"/>
  <c r="AK86" i="73" s="1"/>
  <c r="AH84" i="72"/>
  <c r="AI84" i="72" s="1"/>
  <c r="AK84" i="72" s="1"/>
  <c r="AH85" i="71"/>
  <c r="AI85" i="71" s="1"/>
  <c r="AK85" i="71" s="1"/>
  <c r="AK77" i="70"/>
  <c r="AH80" i="70"/>
  <c r="AI80" i="70" s="1"/>
  <c r="AK80" i="70" s="1"/>
  <c r="AH86" i="70"/>
  <c r="AI86" i="70" s="1"/>
  <c r="AK86" i="70" s="1"/>
  <c r="AK77" i="63"/>
  <c r="AH80" i="63"/>
  <c r="AI80" i="63" s="1"/>
  <c r="AK80" i="63" s="1"/>
  <c r="AH86" i="63"/>
  <c r="AI86" i="63" s="1"/>
  <c r="AK86" i="63" s="1"/>
  <c r="AK77" i="61"/>
  <c r="AH80" i="61"/>
  <c r="AI80" i="61" s="1"/>
  <c r="AK80" i="61" s="1"/>
  <c r="AH77" i="57"/>
  <c r="AI77" i="57" s="1"/>
  <c r="AK77" i="57" s="1"/>
  <c r="AH80" i="57"/>
  <c r="AI80" i="57" s="1"/>
  <c r="AK80" i="57" s="1"/>
  <c r="AH86" i="30"/>
  <c r="AI86" i="30" s="1"/>
  <c r="AK86" i="30" s="1"/>
  <c r="AH83" i="23"/>
  <c r="AI83" i="23" s="1"/>
  <c r="AK83" i="23" s="1"/>
  <c r="AH86" i="61"/>
  <c r="AI86" i="61" s="1"/>
  <c r="AK86" i="61" s="1"/>
  <c r="AH83" i="60"/>
  <c r="AI83" i="60" s="1"/>
  <c r="AK83" i="60" s="1"/>
  <c r="AH84" i="60"/>
  <c r="AI84" i="60" s="1"/>
  <c r="AK84" i="60" s="1"/>
  <c r="AK78" i="59"/>
  <c r="AH82" i="59"/>
  <c r="AI82" i="59" s="1"/>
  <c r="AK82" i="59" s="1"/>
  <c r="AH85" i="59"/>
  <c r="AI85" i="59" s="1"/>
  <c r="AK85" i="59" s="1"/>
  <c r="AH86" i="58"/>
  <c r="AI86" i="58" s="1"/>
  <c r="AK86" i="58" s="1"/>
  <c r="AH83" i="69"/>
  <c r="AI83" i="69" s="1"/>
  <c r="AK83" i="69" s="1"/>
  <c r="AH84" i="69"/>
  <c r="AI84" i="69" s="1"/>
  <c r="AK84" i="69" s="1"/>
  <c r="AK78" i="68"/>
  <c r="AH81" i="68"/>
  <c r="AI81" i="68" s="1"/>
  <c r="AK81" i="68" s="1"/>
  <c r="AH82" i="67"/>
  <c r="AI82" i="67" s="1"/>
  <c r="AK82" i="67" s="1"/>
  <c r="AH85" i="67"/>
  <c r="AI85" i="67" s="1"/>
  <c r="AK85" i="67" s="1"/>
  <c r="AH83" i="66"/>
  <c r="AI83" i="66" s="1"/>
  <c r="AK83" i="66" s="1"/>
  <c r="AH85" i="65"/>
  <c r="AI85" i="65" s="1"/>
  <c r="AK85" i="65" s="1"/>
  <c r="AH86" i="57"/>
  <c r="AI86" i="57" s="1"/>
  <c r="AK86" i="57" s="1"/>
  <c r="AH78" i="48"/>
  <c r="AI78" i="48" s="1"/>
  <c r="AK78" i="48" s="1"/>
  <c r="AH81" i="48"/>
  <c r="AI81" i="48" s="1"/>
  <c r="AK81" i="48" s="1"/>
  <c r="AH83" i="38"/>
  <c r="AI83" i="38" s="1"/>
  <c r="AK83" i="38" s="1"/>
  <c r="AH80" i="37"/>
  <c r="AI80" i="37" s="1"/>
  <c r="AK80" i="37" s="1"/>
  <c r="AH86" i="37"/>
  <c r="AI86" i="37" s="1"/>
  <c r="AK86" i="37" s="1"/>
  <c r="AK78" i="36"/>
  <c r="AH86" i="36"/>
  <c r="AI86" i="36" s="1"/>
  <c r="AK86" i="36" s="1"/>
  <c r="AH76" i="26"/>
  <c r="AI76" i="26" s="1"/>
  <c r="AK76" i="26" s="1"/>
  <c r="AH79" i="26"/>
  <c r="AI79" i="26" s="1"/>
  <c r="AK79" i="26" s="1"/>
  <c r="AH82" i="26"/>
  <c r="AI82" i="26" s="1"/>
  <c r="AK82" i="26" s="1"/>
  <c r="AH82" i="23"/>
  <c r="AI82" i="23" s="1"/>
  <c r="AK82" i="23" s="1"/>
  <c r="AH77" i="87"/>
  <c r="AI77" i="87" s="1"/>
  <c r="AK77" i="87" s="1"/>
  <c r="AH81" i="87"/>
  <c r="AI81" i="87" s="1"/>
  <c r="AK81" i="87" s="1"/>
  <c r="AH77" i="86"/>
  <c r="AI77" i="86" s="1"/>
  <c r="AK77" i="86" s="1"/>
  <c r="AH81" i="75"/>
  <c r="AI81" i="75" s="1"/>
  <c r="AK81" i="75" s="1"/>
  <c r="AH81" i="74"/>
  <c r="AI81" i="74" s="1"/>
  <c r="AK81" i="74" s="1"/>
  <c r="AH81" i="73"/>
  <c r="AI81" i="73" s="1"/>
  <c r="AK81" i="73" s="1"/>
  <c r="AH81" i="72"/>
  <c r="AI81" i="72" s="1"/>
  <c r="AK81" i="72" s="1"/>
  <c r="AH81" i="71"/>
  <c r="AI81" i="71" s="1"/>
  <c r="AK81" i="71" s="1"/>
  <c r="AH81" i="70"/>
  <c r="AI81" i="70" s="1"/>
  <c r="AK81" i="70" s="1"/>
  <c r="AH81" i="64"/>
  <c r="AI81" i="64" s="1"/>
  <c r="AK81" i="64" s="1"/>
  <c r="AH81" i="63"/>
  <c r="AI81" i="63" s="1"/>
  <c r="AK81" i="63" s="1"/>
  <c r="AH81" i="62"/>
  <c r="AI81" i="62" s="1"/>
  <c r="AK81" i="62" s="1"/>
  <c r="AH81" i="61"/>
  <c r="AI81" i="61" s="1"/>
  <c r="AK81" i="61" s="1"/>
  <c r="AH86" i="60"/>
  <c r="AI86" i="60" s="1"/>
  <c r="AK86" i="60" s="1"/>
  <c r="AH81" i="59"/>
  <c r="AI81" i="59" s="1"/>
  <c r="AK81" i="59" s="1"/>
  <c r="AH82" i="58"/>
  <c r="AI82" i="58" s="1"/>
  <c r="AK82" i="58" s="1"/>
  <c r="AH85" i="58"/>
  <c r="AI85" i="58" s="1"/>
  <c r="AK85" i="58" s="1"/>
  <c r="AH86" i="69"/>
  <c r="AI86" i="69" s="1"/>
  <c r="AK86" i="69" s="1"/>
  <c r="AH83" i="68"/>
  <c r="AI83" i="68" s="1"/>
  <c r="AK83" i="68" s="1"/>
  <c r="AH84" i="68"/>
  <c r="AI84" i="68" s="1"/>
  <c r="AK84" i="68" s="1"/>
  <c r="AH81" i="67"/>
  <c r="AI81" i="67" s="1"/>
  <c r="AK81" i="67" s="1"/>
  <c r="AH86" i="66"/>
  <c r="AI86" i="66" s="1"/>
  <c r="AK86" i="66" s="1"/>
  <c r="AK78" i="65"/>
  <c r="AH81" i="65"/>
  <c r="AI81" i="65" s="1"/>
  <c r="AK81" i="65" s="1"/>
  <c r="AH83" i="57"/>
  <c r="AI83" i="57" s="1"/>
  <c r="AK83" i="57" s="1"/>
  <c r="AH82" i="57"/>
  <c r="AI82" i="57" s="1"/>
  <c r="AK82" i="57" s="1"/>
  <c r="AH85" i="57"/>
  <c r="AI85" i="57" s="1"/>
  <c r="AK85" i="57" s="1"/>
  <c r="AH84" i="48"/>
  <c r="AI84" i="48" s="1"/>
  <c r="AK84" i="48" s="1"/>
  <c r="AH86" i="38"/>
  <c r="AI86" i="38" s="1"/>
  <c r="AK86" i="38" s="1"/>
  <c r="AK78" i="37"/>
  <c r="AH82" i="37"/>
  <c r="AI82" i="37" s="1"/>
  <c r="AK82" i="37" s="1"/>
  <c r="AH85" i="37"/>
  <c r="AI85" i="37" s="1"/>
  <c r="AK85" i="37" s="1"/>
  <c r="AH76" i="33"/>
  <c r="AI76" i="33" s="1"/>
  <c r="AK76" i="33" s="1"/>
  <c r="AH79" i="33"/>
  <c r="AI79" i="33" s="1"/>
  <c r="AK79" i="33" s="1"/>
  <c r="AH82" i="33"/>
  <c r="AI82" i="33" s="1"/>
  <c r="AK82" i="33" s="1"/>
  <c r="AH82" i="60"/>
  <c r="AI82" i="60" s="1"/>
  <c r="AK82" i="60" s="1"/>
  <c r="AH85" i="60"/>
  <c r="AI85" i="60" s="1"/>
  <c r="AK85" i="60" s="1"/>
  <c r="AH84" i="59"/>
  <c r="AI84" i="59" s="1"/>
  <c r="AK84" i="59" s="1"/>
  <c r="AK78" i="58"/>
  <c r="AH81" i="58"/>
  <c r="AI81" i="58" s="1"/>
  <c r="AK81" i="58" s="1"/>
  <c r="AH82" i="69"/>
  <c r="AI82" i="69" s="1"/>
  <c r="AK82" i="69" s="1"/>
  <c r="AH85" i="69"/>
  <c r="AI85" i="69" s="1"/>
  <c r="AK85" i="69" s="1"/>
  <c r="AH80" i="68"/>
  <c r="AI80" i="68" s="1"/>
  <c r="AK80" i="68" s="1"/>
  <c r="AH86" i="68"/>
  <c r="AI86" i="68" s="1"/>
  <c r="AK86" i="68" s="1"/>
  <c r="AH83" i="67"/>
  <c r="AI83" i="67" s="1"/>
  <c r="AK83" i="67" s="1"/>
  <c r="AH84" i="67"/>
  <c r="AI84" i="67" s="1"/>
  <c r="AK84" i="67" s="1"/>
  <c r="AH82" i="66"/>
  <c r="AI82" i="66" s="1"/>
  <c r="AK82" i="66" s="1"/>
  <c r="AH85" i="66"/>
  <c r="AI85" i="66" s="1"/>
  <c r="AK85" i="66" s="1"/>
  <c r="AH83" i="65"/>
  <c r="AI83" i="65" s="1"/>
  <c r="AK83" i="65" s="1"/>
  <c r="AH84" i="65"/>
  <c r="AI84" i="65" s="1"/>
  <c r="AK84" i="65" s="1"/>
  <c r="AH81" i="57"/>
  <c r="AI81" i="57" s="1"/>
  <c r="AK81" i="57" s="1"/>
  <c r="AH86" i="48"/>
  <c r="AI86" i="48" s="1"/>
  <c r="AK86" i="48" s="1"/>
  <c r="AK78" i="38"/>
  <c r="AH82" i="38"/>
  <c r="AI82" i="38" s="1"/>
  <c r="AK82" i="38" s="1"/>
  <c r="AH85" i="38"/>
  <c r="AI85" i="38" s="1"/>
  <c r="AK85" i="38" s="1"/>
  <c r="AH81" i="37"/>
  <c r="AI81" i="37" s="1"/>
  <c r="AK81" i="37" s="1"/>
  <c r="AH86" i="27"/>
  <c r="AI86" i="27" s="1"/>
  <c r="AK86" i="27" s="1"/>
  <c r="AH86" i="22"/>
  <c r="AI86" i="22" s="1"/>
  <c r="AK86" i="22" s="1"/>
  <c r="AH86" i="35"/>
  <c r="AI86" i="35" s="1"/>
  <c r="AK86" i="35" s="1"/>
  <c r="AH81" i="34"/>
  <c r="AI81" i="34" s="1"/>
  <c r="AK81" i="34" s="1"/>
  <c r="AH84" i="34"/>
  <c r="AI84" i="34" s="1"/>
  <c r="AK84" i="34" s="1"/>
  <c r="AH85" i="33"/>
  <c r="AI85" i="33" s="1"/>
  <c r="AK85" i="33" s="1"/>
  <c r="AH82" i="30"/>
  <c r="AI82" i="30" s="1"/>
  <c r="AK82" i="30" s="1"/>
  <c r="AH83" i="30"/>
  <c r="AI83" i="30" s="1"/>
  <c r="AK83" i="30" s="1"/>
  <c r="AH86" i="29"/>
  <c r="AI86" i="29" s="1"/>
  <c r="AK86" i="29" s="1"/>
  <c r="AH81" i="28"/>
  <c r="AI81" i="28" s="1"/>
  <c r="AK81" i="28" s="1"/>
  <c r="AH84" i="28"/>
  <c r="AI84" i="28" s="1"/>
  <c r="AK84" i="28" s="1"/>
  <c r="AH78" i="26"/>
  <c r="AI78" i="26" s="1"/>
  <c r="AK78" i="26" s="1"/>
  <c r="AH85" i="26"/>
  <c r="AI85" i="26" s="1"/>
  <c r="AK85" i="26" s="1"/>
  <c r="AH82" i="27"/>
  <c r="AI82" i="27" s="1"/>
  <c r="AK82" i="27" s="1"/>
  <c r="AH83" i="27"/>
  <c r="AI83" i="27" s="1"/>
  <c r="AK83" i="27" s="1"/>
  <c r="AH86" i="25"/>
  <c r="AI86" i="25" s="1"/>
  <c r="AK86" i="25" s="1"/>
  <c r="AH84" i="24"/>
  <c r="AI84" i="24" s="1"/>
  <c r="AK84" i="24" s="1"/>
  <c r="AH85" i="23"/>
  <c r="AI85" i="23" s="1"/>
  <c r="AK85" i="23" s="1"/>
  <c r="AH83" i="22"/>
  <c r="AI83" i="22" s="1"/>
  <c r="AK83" i="22" s="1"/>
  <c r="AH86" i="21"/>
  <c r="AI86" i="21" s="1"/>
  <c r="AK86" i="21" s="1"/>
  <c r="AH81" i="20"/>
  <c r="AI81" i="20" s="1"/>
  <c r="AK81" i="20" s="1"/>
  <c r="AH84" i="20"/>
  <c r="AI84" i="20" s="1"/>
  <c r="AK84" i="20" s="1"/>
  <c r="AH83" i="19"/>
  <c r="AI83" i="19" s="1"/>
  <c r="AK83" i="19" s="1"/>
  <c r="AH86" i="19"/>
  <c r="AI86" i="19" s="1"/>
  <c r="AK86" i="19" s="1"/>
  <c r="AH80" i="16"/>
  <c r="AI80" i="16" s="1"/>
  <c r="AK80" i="16" s="1"/>
  <c r="AH84" i="16"/>
  <c r="AI84" i="16" s="1"/>
  <c r="AK84" i="16" s="1"/>
  <c r="AH77" i="16"/>
  <c r="AI77" i="16" s="1"/>
  <c r="AK77" i="16" s="1"/>
  <c r="AH80" i="14"/>
  <c r="AI80" i="14" s="1"/>
  <c r="AK80" i="14" s="1"/>
  <c r="AH84" i="14"/>
  <c r="AI84" i="14" s="1"/>
  <c r="AK84" i="14" s="1"/>
  <c r="AH77" i="14"/>
  <c r="AI77" i="14" s="1"/>
  <c r="AK77" i="14" s="1"/>
  <c r="AH85" i="11"/>
  <c r="AI85" i="11" s="1"/>
  <c r="AK85" i="11" s="1"/>
  <c r="AH82" i="65"/>
  <c r="AI82" i="65" s="1"/>
  <c r="AK82" i="65" s="1"/>
  <c r="AH86" i="65"/>
  <c r="AI86" i="65" s="1"/>
  <c r="AK86" i="65" s="1"/>
  <c r="AH78" i="57"/>
  <c r="AI78" i="57" s="1"/>
  <c r="AK78" i="57" s="1"/>
  <c r="AH82" i="36"/>
  <c r="AI82" i="36" s="1"/>
  <c r="AK82" i="36" s="1"/>
  <c r="AH85" i="36"/>
  <c r="AI85" i="36" s="1"/>
  <c r="AK85" i="36" s="1"/>
  <c r="AH82" i="35"/>
  <c r="AI82" i="35" s="1"/>
  <c r="AK82" i="35" s="1"/>
  <c r="AH83" i="35"/>
  <c r="AI83" i="35" s="1"/>
  <c r="AK83" i="35" s="1"/>
  <c r="AK77" i="34"/>
  <c r="AH80" i="34"/>
  <c r="AI80" i="34" s="1"/>
  <c r="AK80" i="34" s="1"/>
  <c r="AH86" i="34"/>
  <c r="AI86" i="34" s="1"/>
  <c r="AK86" i="34" s="1"/>
  <c r="AH81" i="33"/>
  <c r="AI81" i="33" s="1"/>
  <c r="AK81" i="33" s="1"/>
  <c r="AH84" i="33"/>
  <c r="AI84" i="33" s="1"/>
  <c r="AK84" i="33" s="1"/>
  <c r="AH85" i="30"/>
  <c r="AI85" i="30" s="1"/>
  <c r="AK85" i="30" s="1"/>
  <c r="AH82" i="29"/>
  <c r="AI82" i="29" s="1"/>
  <c r="AK82" i="29" s="1"/>
  <c r="AH83" i="29"/>
  <c r="AI83" i="29" s="1"/>
  <c r="AK83" i="29" s="1"/>
  <c r="AH77" i="28"/>
  <c r="AI77" i="28" s="1"/>
  <c r="AK77" i="28" s="1"/>
  <c r="AH80" i="28"/>
  <c r="AI80" i="28" s="1"/>
  <c r="AK80" i="28" s="1"/>
  <c r="AH86" i="28"/>
  <c r="AI86" i="28" s="1"/>
  <c r="AK86" i="28" s="1"/>
  <c r="AH81" i="26"/>
  <c r="AI81" i="26" s="1"/>
  <c r="AK81" i="26" s="1"/>
  <c r="AH84" i="26"/>
  <c r="AI84" i="26" s="1"/>
  <c r="AK84" i="26" s="1"/>
  <c r="AH85" i="27"/>
  <c r="AI85" i="27" s="1"/>
  <c r="AK85" i="27" s="1"/>
  <c r="AH82" i="25"/>
  <c r="AI82" i="25" s="1"/>
  <c r="AK82" i="25" s="1"/>
  <c r="AH83" i="25"/>
  <c r="AI83" i="25" s="1"/>
  <c r="AK83" i="25" s="1"/>
  <c r="AK77" i="24"/>
  <c r="AH86" i="24"/>
  <c r="AI86" i="24" s="1"/>
  <c r="AK86" i="24" s="1"/>
  <c r="AH81" i="23"/>
  <c r="AI81" i="23" s="1"/>
  <c r="AK81" i="23" s="1"/>
  <c r="AH84" i="23"/>
  <c r="AI84" i="23" s="1"/>
  <c r="AK84" i="23" s="1"/>
  <c r="AH85" i="22"/>
  <c r="AI85" i="22" s="1"/>
  <c r="AK85" i="22" s="1"/>
  <c r="AH82" i="21"/>
  <c r="AI82" i="21" s="1"/>
  <c r="AK82" i="21" s="1"/>
  <c r="AH83" i="21"/>
  <c r="AI83" i="21" s="1"/>
  <c r="AK83" i="21" s="1"/>
  <c r="AK77" i="20"/>
  <c r="AH80" i="20"/>
  <c r="AI80" i="20" s="1"/>
  <c r="AK80" i="20" s="1"/>
  <c r="AH78" i="19"/>
  <c r="AI78" i="19" s="1"/>
  <c r="AK78" i="19" s="1"/>
  <c r="AH81" i="19"/>
  <c r="AI81" i="19" s="1"/>
  <c r="AK81" i="19" s="1"/>
  <c r="AH86" i="16"/>
  <c r="AI86" i="16" s="1"/>
  <c r="AK86" i="16" s="1"/>
  <c r="AH86" i="14"/>
  <c r="AI86" i="14" s="1"/>
  <c r="AK86" i="14" s="1"/>
  <c r="AH84" i="13"/>
  <c r="AI84" i="13" s="1"/>
  <c r="AK84" i="13" s="1"/>
  <c r="AH75" i="59"/>
  <c r="AI75" i="59" s="1"/>
  <c r="AK75" i="59" s="1"/>
  <c r="AH75" i="57"/>
  <c r="AI75" i="57" s="1"/>
  <c r="AK75" i="57" s="1"/>
  <c r="AH79" i="57"/>
  <c r="AI79" i="57" s="1"/>
  <c r="AK79" i="57" s="1"/>
  <c r="AH79" i="48"/>
  <c r="AI79" i="48" s="1"/>
  <c r="AK79" i="48" s="1"/>
  <c r="AK81" i="36"/>
  <c r="AH84" i="36"/>
  <c r="AI84" i="36" s="1"/>
  <c r="AK84" i="36" s="1"/>
  <c r="AH85" i="35"/>
  <c r="AI85" i="35" s="1"/>
  <c r="AK85" i="35" s="1"/>
  <c r="AH82" i="34"/>
  <c r="AI82" i="34" s="1"/>
  <c r="AK82" i="34" s="1"/>
  <c r="AH83" i="34"/>
  <c r="AI83" i="34" s="1"/>
  <c r="AK83" i="34" s="1"/>
  <c r="AK77" i="33"/>
  <c r="AH80" i="33"/>
  <c r="AI80" i="33" s="1"/>
  <c r="AK80" i="33" s="1"/>
  <c r="AH86" i="33"/>
  <c r="AI86" i="33" s="1"/>
  <c r="AK86" i="33" s="1"/>
  <c r="AH81" i="30"/>
  <c r="AI81" i="30" s="1"/>
  <c r="AK81" i="30" s="1"/>
  <c r="AH84" i="30"/>
  <c r="AI84" i="30" s="1"/>
  <c r="AK84" i="30" s="1"/>
  <c r="AH85" i="29"/>
  <c r="AI85" i="29" s="1"/>
  <c r="AK85" i="29" s="1"/>
  <c r="AH82" i="28"/>
  <c r="AI82" i="28" s="1"/>
  <c r="AK82" i="28" s="1"/>
  <c r="AH83" i="28"/>
  <c r="AI83" i="28" s="1"/>
  <c r="AK83" i="28" s="1"/>
  <c r="AH77" i="26"/>
  <c r="AI77" i="26" s="1"/>
  <c r="AK77" i="26" s="1"/>
  <c r="AH80" i="26"/>
  <c r="AI80" i="26" s="1"/>
  <c r="AK80" i="26" s="1"/>
  <c r="AH86" i="26"/>
  <c r="AI86" i="26" s="1"/>
  <c r="AK86" i="26" s="1"/>
  <c r="AH81" i="27"/>
  <c r="AI81" i="27" s="1"/>
  <c r="AK81" i="27" s="1"/>
  <c r="AH84" i="27"/>
  <c r="AI84" i="27" s="1"/>
  <c r="AK84" i="27" s="1"/>
  <c r="AH85" i="25"/>
  <c r="AI85" i="25" s="1"/>
  <c r="AK85" i="25" s="1"/>
  <c r="AH83" i="24"/>
  <c r="AI83" i="24" s="1"/>
  <c r="AK83" i="24" s="1"/>
  <c r="AK77" i="23"/>
  <c r="AH80" i="23"/>
  <c r="AI80" i="23" s="1"/>
  <c r="AK80" i="23" s="1"/>
  <c r="AH86" i="23"/>
  <c r="AI86" i="23" s="1"/>
  <c r="AK86" i="23" s="1"/>
  <c r="AK81" i="22"/>
  <c r="AH84" i="22"/>
  <c r="AI84" i="22" s="1"/>
  <c r="AK84" i="22" s="1"/>
  <c r="AH85" i="21"/>
  <c r="AI85" i="21" s="1"/>
  <c r="AK85" i="21" s="1"/>
  <c r="AH82" i="20"/>
  <c r="AI82" i="20" s="1"/>
  <c r="AK82" i="20" s="1"/>
  <c r="AH83" i="20"/>
  <c r="AI83" i="20" s="1"/>
  <c r="AK83" i="20" s="1"/>
  <c r="AH85" i="19"/>
  <c r="AI85" i="19" s="1"/>
  <c r="AK85" i="19" s="1"/>
  <c r="AH84" i="17"/>
  <c r="AI84" i="17" s="1"/>
  <c r="AK84" i="17" s="1"/>
  <c r="AH82" i="17"/>
  <c r="AI82" i="17" s="1"/>
  <c r="AK82" i="17" s="1"/>
  <c r="AH85" i="17"/>
  <c r="AI85" i="17" s="1"/>
  <c r="AK85" i="17" s="1"/>
  <c r="AH78" i="16"/>
  <c r="AI78" i="16" s="1"/>
  <c r="AK78" i="16" s="1"/>
  <c r="AH81" i="16"/>
  <c r="AI81" i="16" s="1"/>
  <c r="AK81" i="16" s="1"/>
  <c r="AH84" i="15"/>
  <c r="AI84" i="15" s="1"/>
  <c r="AK84" i="15" s="1"/>
  <c r="AH82" i="15"/>
  <c r="AI82" i="15" s="1"/>
  <c r="AK82" i="15" s="1"/>
  <c r="AH85" i="15"/>
  <c r="AI85" i="15" s="1"/>
  <c r="AK85" i="15" s="1"/>
  <c r="AH78" i="14"/>
  <c r="AI78" i="14" s="1"/>
  <c r="AK78" i="14" s="1"/>
  <c r="AH81" i="14"/>
  <c r="AI81" i="14" s="1"/>
  <c r="AK81" i="14" s="1"/>
  <c r="AH85" i="13"/>
  <c r="AI85" i="13" s="1"/>
  <c r="AK85" i="13" s="1"/>
  <c r="AH86" i="20"/>
  <c r="AI86" i="20" s="1"/>
  <c r="AK86" i="20" s="1"/>
  <c r="AH82" i="18"/>
  <c r="AI82" i="18" s="1"/>
  <c r="AK82" i="18" s="1"/>
  <c r="AH83" i="16"/>
  <c r="AI83" i="16" s="1"/>
  <c r="AK83" i="16" s="1"/>
  <c r="AH83" i="14"/>
  <c r="AI83" i="14" s="1"/>
  <c r="AK83" i="14" s="1"/>
  <c r="AH84" i="4"/>
  <c r="AI84" i="4" s="1"/>
  <c r="AK84" i="4" s="1"/>
  <c r="AH78" i="4"/>
  <c r="AI78" i="4" s="1"/>
  <c r="AK78" i="4" s="1"/>
  <c r="AH82" i="19"/>
  <c r="AI82" i="19" s="1"/>
  <c r="AK82" i="19" s="1"/>
  <c r="AH83" i="17"/>
  <c r="AI83" i="17" s="1"/>
  <c r="AK83" i="17" s="1"/>
  <c r="AH78" i="17"/>
  <c r="AI78" i="17" s="1"/>
  <c r="AK78" i="17" s="1"/>
  <c r="AH86" i="17"/>
  <c r="AI86" i="17" s="1"/>
  <c r="AK86" i="17" s="1"/>
  <c r="AH82" i="16"/>
  <c r="AI82" i="16" s="1"/>
  <c r="AK82" i="16" s="1"/>
  <c r="AH86" i="15"/>
  <c r="AI86" i="15" s="1"/>
  <c r="AK86" i="15" s="1"/>
  <c r="AH82" i="14"/>
  <c r="AI82" i="14" s="1"/>
  <c r="AK82" i="14" s="1"/>
  <c r="AH78" i="13"/>
  <c r="AI78" i="13" s="1"/>
  <c r="AK78" i="13" s="1"/>
  <c r="AH86" i="12"/>
  <c r="AI86" i="12" s="1"/>
  <c r="AK86" i="12" s="1"/>
  <c r="AH81" i="8"/>
  <c r="AI81" i="8" s="1"/>
  <c r="AK81" i="8" s="1"/>
  <c r="AH83" i="18"/>
  <c r="AI83" i="18" s="1"/>
  <c r="AK83" i="18" s="1"/>
  <c r="AH78" i="18"/>
  <c r="AI78" i="18" s="1"/>
  <c r="AK78" i="18" s="1"/>
  <c r="AH86" i="18"/>
  <c r="AI86" i="18" s="1"/>
  <c r="AK86" i="18" s="1"/>
  <c r="AH77" i="17"/>
  <c r="AI77" i="17" s="1"/>
  <c r="AK77" i="17" s="1"/>
  <c r="AH79" i="16"/>
  <c r="AI79" i="16" s="1"/>
  <c r="AK79" i="16" s="1"/>
  <c r="AH77" i="15"/>
  <c r="AI77" i="15" s="1"/>
  <c r="AK77" i="15" s="1"/>
  <c r="AH83" i="15"/>
  <c r="AI83" i="15" s="1"/>
  <c r="AK83" i="15" s="1"/>
  <c r="AH79" i="14"/>
  <c r="AI79" i="14" s="1"/>
  <c r="AK79" i="14" s="1"/>
  <c r="AH77" i="13"/>
  <c r="AI77" i="13" s="1"/>
  <c r="AK77" i="13" s="1"/>
  <c r="AH84" i="7"/>
  <c r="AI84" i="7" s="1"/>
  <c r="AK84" i="7" s="1"/>
  <c r="AH82" i="7"/>
  <c r="AI82" i="7" s="1"/>
  <c r="AK82" i="7" s="1"/>
  <c r="AH75" i="5"/>
  <c r="AI75" i="5" s="1"/>
  <c r="AK75" i="5" s="1"/>
  <c r="AH84" i="5"/>
  <c r="AI84" i="5" s="1"/>
  <c r="AK84" i="5" s="1"/>
  <c r="AH80" i="5"/>
  <c r="AI80" i="5" s="1"/>
  <c r="AK80" i="5" s="1"/>
  <c r="AH86" i="5"/>
  <c r="AI86" i="5" s="1"/>
  <c r="AK86" i="5" s="1"/>
  <c r="AH86" i="8"/>
  <c r="AI86" i="8" s="1"/>
  <c r="AK86" i="8" s="1"/>
  <c r="AH86" i="7"/>
  <c r="AI86" i="7" s="1"/>
  <c r="AK86" i="7" s="1"/>
  <c r="AH85" i="5"/>
  <c r="AI85" i="5" s="1"/>
  <c r="AK85" i="5" s="1"/>
  <c r="AH85" i="3"/>
  <c r="AI85" i="3" s="1"/>
  <c r="AK85" i="3" s="1"/>
  <c r="AH83" i="13"/>
  <c r="AI83" i="13" s="1"/>
  <c r="AK83" i="13" s="1"/>
  <c r="AH80" i="13"/>
  <c r="AI80" i="13" s="1"/>
  <c r="AK80" i="13" s="1"/>
  <c r="AH81" i="13"/>
  <c r="AI81" i="13" s="1"/>
  <c r="AK81" i="13" s="1"/>
  <c r="AH84" i="12"/>
  <c r="AI84" i="12" s="1"/>
  <c r="AK84" i="12" s="1"/>
  <c r="AH85" i="12"/>
  <c r="AI85" i="12" s="1"/>
  <c r="AK85" i="12" s="1"/>
  <c r="AH75" i="9"/>
  <c r="AI75" i="9" s="1"/>
  <c r="AK75" i="9" s="1"/>
  <c r="AH84" i="9"/>
  <c r="AI84" i="9" s="1"/>
  <c r="AK84" i="9" s="1"/>
  <c r="AH80" i="9"/>
  <c r="AI80" i="9" s="1"/>
  <c r="AK80" i="9" s="1"/>
  <c r="AH81" i="9"/>
  <c r="AI81" i="9" s="1"/>
  <c r="AK81" i="9" s="1"/>
  <c r="AH80" i="8"/>
  <c r="AI80" i="8" s="1"/>
  <c r="AK80" i="8" s="1"/>
  <c r="AH78" i="8"/>
  <c r="AI78" i="8" s="1"/>
  <c r="AK78" i="8" s="1"/>
  <c r="AH83" i="7"/>
  <c r="AI83" i="7" s="1"/>
  <c r="AK83" i="7" s="1"/>
  <c r="AH85" i="7"/>
  <c r="AI85" i="7" s="1"/>
  <c r="AK85" i="7" s="1"/>
  <c r="AH82" i="5"/>
  <c r="AI82" i="5" s="1"/>
  <c r="AK82" i="5" s="1"/>
  <c r="AH82" i="4"/>
  <c r="AI82" i="4" s="1"/>
  <c r="AK82" i="4" s="1"/>
  <c r="AH85" i="4"/>
  <c r="AI85" i="4" s="1"/>
  <c r="AK85" i="4" s="1"/>
  <c r="AH79" i="19"/>
  <c r="AI79" i="19" s="1"/>
  <c r="AK79" i="19" s="1"/>
  <c r="AH79" i="18"/>
  <c r="AI79" i="18" s="1"/>
  <c r="AK79" i="18" s="1"/>
  <c r="AH79" i="17"/>
  <c r="AI79" i="17" s="1"/>
  <c r="AK79" i="17" s="1"/>
  <c r="AH75" i="13"/>
  <c r="AI75" i="13" s="1"/>
  <c r="AK75" i="13" s="1"/>
  <c r="AH79" i="13"/>
  <c r="AI79" i="13" s="1"/>
  <c r="AK79" i="13" s="1"/>
  <c r="AH86" i="13"/>
  <c r="AI86" i="13" s="1"/>
  <c r="AK86" i="13" s="1"/>
  <c r="AH80" i="12"/>
  <c r="AI80" i="12" s="1"/>
  <c r="AK80" i="12" s="1"/>
  <c r="AH81" i="12"/>
  <c r="AI81" i="12" s="1"/>
  <c r="AK81" i="12" s="1"/>
  <c r="AK75" i="11"/>
  <c r="AH86" i="11"/>
  <c r="AI86" i="11" s="1"/>
  <c r="AK86" i="11" s="1"/>
  <c r="AH85" i="9"/>
  <c r="AI85" i="9" s="1"/>
  <c r="AK85" i="9" s="1"/>
  <c r="AH86" i="9"/>
  <c r="AI86" i="9" s="1"/>
  <c r="AK86" i="9" s="1"/>
  <c r="AH82" i="8"/>
  <c r="AI82" i="8" s="1"/>
  <c r="AK82" i="8" s="1"/>
  <c r="AH85" i="8"/>
  <c r="AI85" i="8" s="1"/>
  <c r="AK85" i="8" s="1"/>
  <c r="AK76" i="2"/>
  <c r="AK78" i="2"/>
  <c r="AH84" i="11"/>
  <c r="AI84" i="11" s="1"/>
  <c r="AK84" i="11" s="1"/>
  <c r="AH79" i="9"/>
  <c r="AI79" i="9" s="1"/>
  <c r="AK79" i="9" s="1"/>
  <c r="AH83" i="8"/>
  <c r="AI83" i="8" s="1"/>
  <c r="AK83" i="8" s="1"/>
  <c r="AH79" i="5"/>
  <c r="AI79" i="5" s="1"/>
  <c r="AK79" i="5" s="1"/>
  <c r="AH83" i="4"/>
  <c r="AI83" i="4" s="1"/>
  <c r="AK83" i="4" s="1"/>
  <c r="AH84" i="3"/>
  <c r="AI84" i="3" s="1"/>
  <c r="AK84" i="3" s="1"/>
  <c r="AH79" i="10"/>
  <c r="AI79" i="10" s="1"/>
  <c r="AK79" i="10" s="1"/>
  <c r="AH83" i="9"/>
  <c r="AI83" i="9" s="1"/>
  <c r="AK83" i="9" s="1"/>
  <c r="AH84" i="8"/>
  <c r="AI84" i="8" s="1"/>
  <c r="AK84" i="8" s="1"/>
  <c r="AH83" i="5"/>
  <c r="AI83" i="5" s="1"/>
  <c r="AK83" i="5" s="1"/>
  <c r="AH80" i="10"/>
  <c r="AI80" i="10" s="1"/>
  <c r="AK80" i="10" s="1"/>
  <c r="AH83" i="10"/>
  <c r="AI83" i="10" s="1"/>
  <c r="AK83" i="10" s="1"/>
  <c r="AH79" i="7"/>
  <c r="AI79" i="7" s="1"/>
  <c r="AK79" i="7" s="1"/>
  <c r="AH80" i="6"/>
  <c r="AI80" i="6" s="1"/>
  <c r="AK80" i="6" s="1"/>
  <c r="AH83" i="6"/>
  <c r="AI83" i="6" s="1"/>
  <c r="AK83" i="6" s="1"/>
  <c r="AH83" i="2"/>
  <c r="AI83" i="2" s="1"/>
  <c r="AK83" i="2" s="1"/>
  <c r="J281" i="31" l="1"/>
  <c r="J282" i="31"/>
  <c r="J280" i="31"/>
  <c r="J279" i="31"/>
  <c r="J278" i="31"/>
  <c r="J273" i="31"/>
  <c r="J272" i="31"/>
  <c r="J271" i="31"/>
  <c r="J270" i="31"/>
  <c r="J268" i="31"/>
  <c r="J267" i="31"/>
  <c r="J266" i="31"/>
  <c r="J265" i="31"/>
  <c r="J264" i="31"/>
  <c r="J259" i="31"/>
  <c r="J258" i="31"/>
  <c r="J257" i="31"/>
  <c r="J256" i="31"/>
  <c r="J255" i="31"/>
  <c r="J253" i="31"/>
  <c r="J247" i="31"/>
  <c r="J246" i="31"/>
  <c r="J245" i="31"/>
  <c r="J244" i="31"/>
  <c r="J243" i="31"/>
  <c r="J242" i="31"/>
  <c r="J241" i="31"/>
  <c r="J240" i="31"/>
  <c r="J239" i="31"/>
  <c r="J234" i="31"/>
  <c r="J232" i="31"/>
  <c r="J231" i="31"/>
  <c r="J230" i="31"/>
  <c r="J229" i="31"/>
  <c r="J228" i="31"/>
  <c r="J227" i="31"/>
  <c r="J226" i="31"/>
  <c r="J221" i="31"/>
  <c r="J220" i="31"/>
  <c r="J219" i="31"/>
  <c r="J218" i="31"/>
  <c r="J213" i="31"/>
  <c r="J212" i="31"/>
  <c r="J211" i="31"/>
  <c r="J210" i="31"/>
  <c r="J209" i="31"/>
  <c r="J208" i="31"/>
  <c r="J207" i="31"/>
  <c r="J202" i="31"/>
  <c r="J201" i="31"/>
  <c r="J200" i="31"/>
  <c r="J199" i="31"/>
  <c r="J198" i="31"/>
  <c r="J197" i="31"/>
  <c r="J192" i="31"/>
  <c r="J191" i="31"/>
  <c r="J190" i="31"/>
  <c r="J189" i="31"/>
  <c r="J188" i="31"/>
  <c r="J183" i="31"/>
  <c r="J182" i="31"/>
  <c r="J177" i="31"/>
  <c r="J176" i="31"/>
  <c r="J175" i="31"/>
  <c r="J174" i="31"/>
  <c r="J173" i="31"/>
  <c r="J168" i="31"/>
  <c r="J167" i="31"/>
  <c r="J165" i="31"/>
  <c r="J164" i="31"/>
  <c r="J163" i="31"/>
  <c r="J162" i="31"/>
  <c r="J161" i="31"/>
  <c r="J160" i="31"/>
  <c r="J159" i="31"/>
  <c r="J158" i="31"/>
  <c r="J157" i="31"/>
  <c r="J156" i="31"/>
  <c r="J155" i="31"/>
  <c r="J154" i="31"/>
  <c r="J153" i="31"/>
  <c r="J152" i="31"/>
  <c r="J151" i="31"/>
  <c r="J150" i="31"/>
  <c r="J149" i="31"/>
  <c r="J148" i="31"/>
  <c r="J147" i="31"/>
  <c r="J145" i="31"/>
  <c r="J144" i="31"/>
  <c r="J143" i="31"/>
  <c r="J142" i="31"/>
  <c r="J141" i="31"/>
  <c r="J140" i="31"/>
  <c r="J139" i="31"/>
  <c r="J137" i="31"/>
  <c r="J136" i="31"/>
  <c r="J135" i="31"/>
  <c r="J134" i="31"/>
  <c r="J133" i="31"/>
  <c r="J131" i="31"/>
  <c r="J130" i="31"/>
  <c r="J129" i="31"/>
  <c r="J128" i="31"/>
  <c r="J127" i="31"/>
  <c r="J125" i="31"/>
  <c r="J124" i="31"/>
  <c r="J123" i="31"/>
  <c r="J122" i="31"/>
  <c r="J121" i="31"/>
  <c r="J120" i="31"/>
  <c r="J119" i="31"/>
  <c r="J118" i="31"/>
  <c r="J117" i="31"/>
  <c r="J116" i="31"/>
  <c r="J115" i="31"/>
  <c r="J114" i="31"/>
  <c r="J113" i="31"/>
  <c r="J112" i="31"/>
  <c r="J107" i="31"/>
  <c r="J106" i="31"/>
  <c r="J105" i="31"/>
  <c r="J104" i="31"/>
  <c r="J103" i="31"/>
  <c r="J101" i="31"/>
  <c r="J100" i="31"/>
  <c r="J99" i="31"/>
  <c r="J98" i="31"/>
  <c r="J96" i="31"/>
  <c r="J95" i="31"/>
  <c r="J94" i="31"/>
  <c r="J93" i="31"/>
  <c r="J92" i="31"/>
  <c r="J91" i="31"/>
  <c r="J90" i="31"/>
  <c r="J89" i="31"/>
  <c r="J88" i="31"/>
  <c r="J87" i="31"/>
  <c r="J86" i="31"/>
  <c r="J85" i="31"/>
  <c r="J84" i="31"/>
  <c r="J83" i="31"/>
  <c r="J82" i="31"/>
  <c r="J81" i="31"/>
  <c r="J80" i="31"/>
  <c r="J79" i="31"/>
  <c r="J73" i="31"/>
  <c r="J72" i="31"/>
  <c r="J71" i="31"/>
  <c r="J70" i="31"/>
  <c r="J69" i="31"/>
  <c r="J68" i="31"/>
  <c r="J67" i="31"/>
  <c r="J66" i="31"/>
  <c r="J65" i="31"/>
  <c r="J64" i="31"/>
  <c r="J63" i="31"/>
  <c r="J62" i="31"/>
  <c r="J61" i="31"/>
  <c r="J60" i="31"/>
  <c r="J59" i="31"/>
  <c r="J58" i="31"/>
  <c r="J57" i="31"/>
  <c r="J56" i="31"/>
  <c r="J51" i="31"/>
  <c r="J50" i="31"/>
  <c r="J49" i="31"/>
  <c r="J48" i="31"/>
  <c r="J47" i="31"/>
  <c r="J42" i="31"/>
  <c r="J41" i="31"/>
  <c r="J40" i="31"/>
  <c r="J39" i="31"/>
  <c r="J38" i="31"/>
  <c r="J37" i="31"/>
  <c r="J36" i="31"/>
  <c r="J35" i="31"/>
  <c r="J34" i="31"/>
  <c r="J33" i="31"/>
  <c r="J32" i="31"/>
  <c r="J31" i="31"/>
  <c r="J8" i="31"/>
  <c r="J9" i="31"/>
  <c r="J10" i="31"/>
  <c r="J11" i="31"/>
  <c r="J12" i="31"/>
  <c r="J13" i="31"/>
  <c r="J14" i="31"/>
  <c r="J15" i="31"/>
  <c r="J16" i="31"/>
  <c r="J17" i="31"/>
  <c r="J18" i="31"/>
  <c r="J19" i="31"/>
  <c r="J20" i="31"/>
  <c r="J21" i="31"/>
  <c r="J22" i="31"/>
  <c r="J23" i="31"/>
  <c r="J24" i="31"/>
  <c r="J25" i="31"/>
  <c r="J26" i="31"/>
  <c r="J7" i="31"/>
  <c r="F281" i="31"/>
  <c r="G281" i="31"/>
  <c r="H281" i="31"/>
  <c r="I281" i="31"/>
  <c r="E281" i="31"/>
  <c r="I282" i="31"/>
  <c r="H282" i="31"/>
  <c r="G282" i="31"/>
  <c r="F282" i="31"/>
  <c r="E282" i="31"/>
  <c r="I280" i="31"/>
  <c r="H280" i="31"/>
  <c r="G280" i="31"/>
  <c r="F280" i="31"/>
  <c r="E280" i="31"/>
  <c r="I279" i="31"/>
  <c r="H279" i="31"/>
  <c r="G279" i="31"/>
  <c r="F279" i="31"/>
  <c r="E279" i="31"/>
  <c r="I278" i="31"/>
  <c r="H278" i="31"/>
  <c r="G278" i="31"/>
  <c r="F278" i="31"/>
  <c r="E278" i="31"/>
  <c r="I273" i="31"/>
  <c r="H273" i="31"/>
  <c r="G273" i="31"/>
  <c r="F273" i="31"/>
  <c r="E273" i="31"/>
  <c r="I272" i="31"/>
  <c r="H272" i="31"/>
  <c r="G272" i="31"/>
  <c r="F272" i="31"/>
  <c r="E272" i="31"/>
  <c r="I271" i="31"/>
  <c r="H271" i="31"/>
  <c r="G271" i="31"/>
  <c r="F271" i="31"/>
  <c r="E271" i="31"/>
  <c r="I270" i="31"/>
  <c r="H270" i="31"/>
  <c r="G270" i="31"/>
  <c r="F270" i="31"/>
  <c r="E270" i="31"/>
  <c r="I268" i="31"/>
  <c r="H268" i="31"/>
  <c r="G268" i="31"/>
  <c r="F268" i="31"/>
  <c r="E268" i="31"/>
  <c r="I267" i="31"/>
  <c r="H267" i="31"/>
  <c r="G267" i="31"/>
  <c r="F267" i="31"/>
  <c r="E267" i="31"/>
  <c r="I266" i="31"/>
  <c r="H266" i="31"/>
  <c r="G266" i="31"/>
  <c r="F266" i="31"/>
  <c r="E266" i="31"/>
  <c r="I265" i="31"/>
  <c r="H265" i="31"/>
  <c r="G265" i="31"/>
  <c r="F265" i="31"/>
  <c r="E265" i="31"/>
  <c r="I264" i="31"/>
  <c r="H264" i="31"/>
  <c r="G264" i="31"/>
  <c r="F264" i="31"/>
  <c r="E264" i="31"/>
  <c r="I259" i="31"/>
  <c r="H259" i="31"/>
  <c r="G259" i="31"/>
  <c r="F259" i="31"/>
  <c r="E259" i="31"/>
  <c r="I258" i="31"/>
  <c r="H258" i="31"/>
  <c r="G258" i="31"/>
  <c r="F258" i="31"/>
  <c r="E258" i="31"/>
  <c r="I257" i="31"/>
  <c r="H257" i="31"/>
  <c r="G257" i="31"/>
  <c r="F257" i="31"/>
  <c r="E257" i="31"/>
  <c r="I256" i="31"/>
  <c r="H256" i="31"/>
  <c r="G256" i="31"/>
  <c r="F256" i="31"/>
  <c r="E256" i="31"/>
  <c r="I255" i="31"/>
  <c r="H255" i="31"/>
  <c r="G255" i="31"/>
  <c r="F255" i="31"/>
  <c r="E255" i="31"/>
  <c r="I254" i="31"/>
  <c r="H254" i="31"/>
  <c r="G254" i="31"/>
  <c r="F254" i="31"/>
  <c r="E254" i="31"/>
  <c r="I253" i="31"/>
  <c r="H253" i="31"/>
  <c r="G253" i="31"/>
  <c r="F253" i="31"/>
  <c r="E253" i="31"/>
  <c r="I247" i="31"/>
  <c r="H247" i="31"/>
  <c r="F247" i="31"/>
  <c r="E247" i="31"/>
  <c r="I246" i="31"/>
  <c r="H246" i="31"/>
  <c r="G246" i="31"/>
  <c r="F246" i="31"/>
  <c r="E246" i="31"/>
  <c r="I245" i="31"/>
  <c r="H245" i="31"/>
  <c r="G245" i="31"/>
  <c r="F245" i="31"/>
  <c r="E245" i="31"/>
  <c r="I244" i="31"/>
  <c r="H244" i="31"/>
  <c r="G244" i="31"/>
  <c r="F244" i="31"/>
  <c r="E244" i="31"/>
  <c r="I243" i="31"/>
  <c r="H243" i="31"/>
  <c r="G243" i="31"/>
  <c r="F243" i="31"/>
  <c r="E243" i="31"/>
  <c r="I242" i="31"/>
  <c r="H242" i="31"/>
  <c r="G242" i="31"/>
  <c r="F242" i="31"/>
  <c r="E242" i="31"/>
  <c r="I241" i="31"/>
  <c r="H241" i="31"/>
  <c r="G241" i="31"/>
  <c r="F241" i="31"/>
  <c r="E241" i="31"/>
  <c r="I240" i="31"/>
  <c r="H240" i="31"/>
  <c r="G240" i="31"/>
  <c r="F240" i="31"/>
  <c r="E240" i="31"/>
  <c r="I239" i="31"/>
  <c r="H239" i="31"/>
  <c r="G239" i="31"/>
  <c r="F239" i="31"/>
  <c r="E239" i="31"/>
  <c r="I234" i="31"/>
  <c r="H234" i="31"/>
  <c r="G234" i="31"/>
  <c r="F234" i="31"/>
  <c r="E234" i="31"/>
  <c r="I232" i="31"/>
  <c r="H232" i="31"/>
  <c r="G232" i="31"/>
  <c r="F232" i="31"/>
  <c r="E232" i="31"/>
  <c r="I231" i="31"/>
  <c r="H231" i="31"/>
  <c r="G231" i="31"/>
  <c r="F231" i="31"/>
  <c r="E231" i="31"/>
  <c r="I230" i="31"/>
  <c r="H230" i="31"/>
  <c r="G230" i="31"/>
  <c r="F230" i="31"/>
  <c r="E230" i="31"/>
  <c r="I229" i="31"/>
  <c r="H229" i="31"/>
  <c r="G229" i="31"/>
  <c r="F229" i="31"/>
  <c r="E229" i="31"/>
  <c r="I228" i="31"/>
  <c r="H228" i="31"/>
  <c r="G228" i="31"/>
  <c r="F228" i="31"/>
  <c r="E228" i="31"/>
  <c r="I227" i="31"/>
  <c r="H227" i="31"/>
  <c r="G227" i="31"/>
  <c r="F227" i="31"/>
  <c r="E227" i="31"/>
  <c r="I226" i="31"/>
  <c r="H226" i="31"/>
  <c r="G226" i="31"/>
  <c r="F226" i="31"/>
  <c r="E226" i="31"/>
  <c r="I221" i="31"/>
  <c r="H221" i="31"/>
  <c r="G221" i="31"/>
  <c r="F221" i="31"/>
  <c r="E221" i="31"/>
  <c r="I220" i="31"/>
  <c r="H220" i="31"/>
  <c r="G220" i="31"/>
  <c r="F220" i="31"/>
  <c r="E220" i="31"/>
  <c r="I219" i="31"/>
  <c r="H219" i="31"/>
  <c r="G219" i="31"/>
  <c r="F219" i="31"/>
  <c r="E219" i="31"/>
  <c r="I218" i="31"/>
  <c r="H218" i="31"/>
  <c r="G218" i="31"/>
  <c r="F218" i="31"/>
  <c r="E218" i="31"/>
  <c r="I213" i="31"/>
  <c r="H213" i="31"/>
  <c r="G213" i="31"/>
  <c r="F213" i="31"/>
  <c r="E213" i="31"/>
  <c r="I212" i="31"/>
  <c r="H212" i="31"/>
  <c r="G212" i="31"/>
  <c r="F212" i="31"/>
  <c r="E212" i="31"/>
  <c r="I211" i="31"/>
  <c r="H211" i="31"/>
  <c r="G211" i="31"/>
  <c r="F211" i="31"/>
  <c r="E211" i="31"/>
  <c r="I210" i="31"/>
  <c r="H210" i="31"/>
  <c r="G210" i="31"/>
  <c r="F210" i="31"/>
  <c r="E210" i="31"/>
  <c r="I209" i="31"/>
  <c r="H209" i="31"/>
  <c r="G209" i="31"/>
  <c r="F209" i="31"/>
  <c r="E209" i="31"/>
  <c r="I208" i="31"/>
  <c r="H208" i="31"/>
  <c r="G208" i="31"/>
  <c r="F208" i="31"/>
  <c r="E208" i="31"/>
  <c r="I207" i="31"/>
  <c r="H207" i="31"/>
  <c r="G207" i="31"/>
  <c r="F207" i="31"/>
  <c r="E207" i="31"/>
  <c r="I202" i="31"/>
  <c r="H202" i="31"/>
  <c r="G202" i="31"/>
  <c r="F202" i="31"/>
  <c r="E202" i="31"/>
  <c r="I201" i="31"/>
  <c r="H201" i="31"/>
  <c r="G201" i="31"/>
  <c r="F201" i="31"/>
  <c r="E201" i="31"/>
  <c r="I200" i="31"/>
  <c r="H200" i="31"/>
  <c r="G200" i="31"/>
  <c r="F200" i="31"/>
  <c r="E200" i="31"/>
  <c r="I199" i="31"/>
  <c r="H199" i="31"/>
  <c r="G199" i="31"/>
  <c r="F199" i="31"/>
  <c r="E199" i="31"/>
  <c r="I198" i="31"/>
  <c r="H198" i="31"/>
  <c r="G198" i="31"/>
  <c r="F198" i="31"/>
  <c r="E198" i="31"/>
  <c r="I197" i="31"/>
  <c r="H197" i="31"/>
  <c r="G197" i="31"/>
  <c r="F197" i="31"/>
  <c r="E197" i="31"/>
  <c r="I192" i="31"/>
  <c r="H192" i="31"/>
  <c r="G192" i="31"/>
  <c r="F192" i="31"/>
  <c r="E192" i="31"/>
  <c r="I191" i="31"/>
  <c r="H191" i="31"/>
  <c r="G191" i="31"/>
  <c r="F191" i="31"/>
  <c r="E191" i="31"/>
  <c r="I190" i="31"/>
  <c r="H190" i="31"/>
  <c r="G190" i="31"/>
  <c r="F190" i="31"/>
  <c r="E190" i="31"/>
  <c r="I189" i="31"/>
  <c r="H189" i="31"/>
  <c r="G189" i="31"/>
  <c r="F189" i="31"/>
  <c r="E189" i="31"/>
  <c r="I188" i="31"/>
  <c r="H188" i="31"/>
  <c r="G188" i="31"/>
  <c r="F188" i="31"/>
  <c r="E188" i="31"/>
  <c r="I183" i="31"/>
  <c r="H183" i="31"/>
  <c r="G183" i="31"/>
  <c r="F183" i="31"/>
  <c r="E183" i="31"/>
  <c r="I182" i="31"/>
  <c r="H182" i="31"/>
  <c r="G182" i="31"/>
  <c r="F182" i="31"/>
  <c r="E182" i="31"/>
  <c r="I177" i="31"/>
  <c r="H177" i="31"/>
  <c r="G177" i="31"/>
  <c r="F177" i="31"/>
  <c r="E177" i="31"/>
  <c r="I176" i="31"/>
  <c r="H176" i="31"/>
  <c r="G176" i="31"/>
  <c r="F176" i="31"/>
  <c r="E176" i="31"/>
  <c r="I175" i="31"/>
  <c r="H175" i="31"/>
  <c r="G175" i="31"/>
  <c r="F175" i="31"/>
  <c r="E175" i="31"/>
  <c r="I174" i="31"/>
  <c r="H174" i="31"/>
  <c r="G174" i="31"/>
  <c r="F174" i="31"/>
  <c r="E174" i="31"/>
  <c r="I173" i="31"/>
  <c r="H173" i="31"/>
  <c r="G173" i="31"/>
  <c r="F173" i="31"/>
  <c r="E173" i="31"/>
  <c r="I168" i="31"/>
  <c r="H168" i="31"/>
  <c r="G168" i="31"/>
  <c r="F168" i="31"/>
  <c r="E168" i="31"/>
  <c r="I167" i="31"/>
  <c r="H167" i="31"/>
  <c r="G167" i="31"/>
  <c r="F167" i="31"/>
  <c r="E167" i="31"/>
  <c r="I165" i="31"/>
  <c r="H165" i="31"/>
  <c r="G165" i="31"/>
  <c r="F165" i="31"/>
  <c r="E165" i="31"/>
  <c r="I164" i="31"/>
  <c r="H164" i="31"/>
  <c r="G164" i="31"/>
  <c r="F164" i="31"/>
  <c r="E164" i="31"/>
  <c r="I163" i="31"/>
  <c r="H163" i="31"/>
  <c r="G163" i="31"/>
  <c r="F163" i="31"/>
  <c r="E163" i="31"/>
  <c r="I162" i="31"/>
  <c r="H162" i="31"/>
  <c r="G162" i="31"/>
  <c r="F162" i="31"/>
  <c r="E162" i="31"/>
  <c r="I161" i="31"/>
  <c r="H161" i="31"/>
  <c r="G161" i="31"/>
  <c r="F161" i="31"/>
  <c r="E161" i="31"/>
  <c r="I160" i="31"/>
  <c r="H160" i="31"/>
  <c r="G160" i="31"/>
  <c r="F160" i="31"/>
  <c r="E160" i="31"/>
  <c r="I159" i="31"/>
  <c r="H159" i="31"/>
  <c r="G159" i="31"/>
  <c r="F159" i="31"/>
  <c r="E159" i="31"/>
  <c r="I158" i="31"/>
  <c r="H158" i="31"/>
  <c r="G158" i="31"/>
  <c r="F158" i="31"/>
  <c r="E158" i="31"/>
  <c r="I157" i="31"/>
  <c r="H157" i="31"/>
  <c r="G157" i="31"/>
  <c r="F157" i="31"/>
  <c r="E157" i="31"/>
  <c r="I156" i="31"/>
  <c r="H156" i="31"/>
  <c r="G156" i="31"/>
  <c r="F156" i="31"/>
  <c r="E156" i="31"/>
  <c r="I155" i="31"/>
  <c r="H155" i="31"/>
  <c r="G155" i="31"/>
  <c r="F155" i="31"/>
  <c r="E155" i="31"/>
  <c r="I154" i="31"/>
  <c r="H154" i="31"/>
  <c r="G154" i="31"/>
  <c r="F154" i="31"/>
  <c r="E154" i="31"/>
  <c r="I153" i="31"/>
  <c r="H153" i="31"/>
  <c r="G153" i="31"/>
  <c r="F153" i="31"/>
  <c r="E153" i="31"/>
  <c r="I152" i="31"/>
  <c r="H152" i="31"/>
  <c r="G152" i="31"/>
  <c r="F152" i="31"/>
  <c r="E152" i="31"/>
  <c r="I151" i="31"/>
  <c r="H151" i="31"/>
  <c r="G151" i="31"/>
  <c r="F151" i="31"/>
  <c r="E151" i="31"/>
  <c r="I150" i="31"/>
  <c r="H150" i="31"/>
  <c r="G150" i="31"/>
  <c r="F150" i="31"/>
  <c r="E150" i="31"/>
  <c r="I149" i="31"/>
  <c r="H149" i="31"/>
  <c r="G149" i="31"/>
  <c r="F149" i="31"/>
  <c r="E149" i="31"/>
  <c r="I148" i="31"/>
  <c r="H148" i="31"/>
  <c r="G148" i="31"/>
  <c r="F148" i="31"/>
  <c r="E148" i="31"/>
  <c r="I147" i="31"/>
  <c r="H147" i="31"/>
  <c r="G147" i="31"/>
  <c r="F147" i="31"/>
  <c r="E147" i="31"/>
  <c r="I145" i="31"/>
  <c r="H145" i="31"/>
  <c r="E145" i="31"/>
  <c r="I144" i="31"/>
  <c r="H144" i="31"/>
  <c r="G144" i="31"/>
  <c r="F144" i="31"/>
  <c r="E144" i="31"/>
  <c r="I143" i="31"/>
  <c r="H143" i="31"/>
  <c r="G143" i="31"/>
  <c r="F143" i="31"/>
  <c r="E143" i="31"/>
  <c r="I142" i="31"/>
  <c r="H142" i="31"/>
  <c r="G142" i="31"/>
  <c r="F142" i="31"/>
  <c r="E142" i="31"/>
  <c r="I141" i="31"/>
  <c r="H141" i="31"/>
  <c r="G141" i="31"/>
  <c r="F141" i="31"/>
  <c r="E141" i="31"/>
  <c r="I140" i="31"/>
  <c r="H140" i="31"/>
  <c r="G140" i="31"/>
  <c r="F140" i="31"/>
  <c r="E140" i="31"/>
  <c r="I139" i="31"/>
  <c r="H139" i="31"/>
  <c r="G139" i="31"/>
  <c r="F139" i="31"/>
  <c r="E139" i="31"/>
  <c r="I137" i="31"/>
  <c r="H137" i="31"/>
  <c r="G137" i="31"/>
  <c r="F137" i="31"/>
  <c r="E137" i="31"/>
  <c r="I136" i="31"/>
  <c r="H136" i="31"/>
  <c r="G136" i="31"/>
  <c r="F136" i="31"/>
  <c r="E136" i="31"/>
  <c r="I135" i="31"/>
  <c r="H135" i="31"/>
  <c r="G135" i="31"/>
  <c r="F135" i="31"/>
  <c r="E135" i="31"/>
  <c r="I134" i="31"/>
  <c r="H134" i="31"/>
  <c r="G134" i="31"/>
  <c r="F134" i="31"/>
  <c r="E134" i="31"/>
  <c r="I133" i="31"/>
  <c r="H133" i="31"/>
  <c r="G133" i="31"/>
  <c r="F133" i="31"/>
  <c r="E133" i="31"/>
  <c r="I131" i="31"/>
  <c r="H131" i="31"/>
  <c r="G131" i="31"/>
  <c r="E131" i="31"/>
  <c r="I130" i="31"/>
  <c r="H130" i="31"/>
  <c r="G130" i="31"/>
  <c r="F130" i="31"/>
  <c r="E130" i="31"/>
  <c r="I129" i="31"/>
  <c r="H129" i="31"/>
  <c r="G129" i="31"/>
  <c r="E129" i="31"/>
  <c r="I128" i="31"/>
  <c r="H128" i="31"/>
  <c r="G128" i="31"/>
  <c r="F128" i="31"/>
  <c r="E128" i="31"/>
  <c r="I127" i="31"/>
  <c r="H127" i="31"/>
  <c r="G127" i="31"/>
  <c r="F127" i="31"/>
  <c r="E127" i="31"/>
  <c r="I125" i="31"/>
  <c r="H125" i="31"/>
  <c r="G125" i="31"/>
  <c r="F125" i="31"/>
  <c r="E125" i="31"/>
  <c r="I124" i="31"/>
  <c r="H124" i="31"/>
  <c r="G124" i="31"/>
  <c r="F124" i="31"/>
  <c r="E124" i="31"/>
  <c r="I123" i="31"/>
  <c r="H123" i="31"/>
  <c r="G123" i="31"/>
  <c r="F123" i="31"/>
  <c r="E123" i="31"/>
  <c r="I122" i="31"/>
  <c r="H122" i="31"/>
  <c r="G122" i="31"/>
  <c r="F122" i="31"/>
  <c r="E122" i="31"/>
  <c r="I121" i="31"/>
  <c r="H121" i="31"/>
  <c r="G121" i="31"/>
  <c r="F121" i="31"/>
  <c r="E121" i="31"/>
  <c r="I120" i="31"/>
  <c r="H120" i="31"/>
  <c r="G120" i="31"/>
  <c r="F120" i="31"/>
  <c r="E120" i="31"/>
  <c r="I119" i="31"/>
  <c r="H119" i="31"/>
  <c r="G119" i="31"/>
  <c r="F119" i="31"/>
  <c r="E119" i="31"/>
  <c r="I118" i="31"/>
  <c r="H118" i="31"/>
  <c r="G118" i="31"/>
  <c r="F118" i="31"/>
  <c r="E118" i="31"/>
  <c r="I117" i="31"/>
  <c r="H117" i="31"/>
  <c r="G117" i="31"/>
  <c r="F117" i="31"/>
  <c r="E117" i="31"/>
  <c r="I116" i="31"/>
  <c r="H116" i="31"/>
  <c r="G116" i="31"/>
  <c r="F116" i="31"/>
  <c r="E116" i="31"/>
  <c r="I115" i="31"/>
  <c r="H115" i="31"/>
  <c r="G115" i="31"/>
  <c r="F115" i="31"/>
  <c r="E115" i="31"/>
  <c r="I114" i="31"/>
  <c r="H114" i="31"/>
  <c r="G114" i="31"/>
  <c r="F114" i="31"/>
  <c r="E114" i="31"/>
  <c r="I113" i="31"/>
  <c r="H113" i="31"/>
  <c r="G113" i="31"/>
  <c r="F113" i="31"/>
  <c r="E113" i="31"/>
  <c r="I112" i="31"/>
  <c r="H112" i="31"/>
  <c r="G112" i="31"/>
  <c r="F112" i="31"/>
  <c r="E112" i="31"/>
  <c r="I107" i="31"/>
  <c r="H107" i="31"/>
  <c r="G107" i="31"/>
  <c r="F107" i="31"/>
  <c r="E107" i="31"/>
  <c r="I106" i="31"/>
  <c r="H106" i="31"/>
  <c r="G106" i="31"/>
  <c r="F106" i="31"/>
  <c r="E106" i="31"/>
  <c r="I105" i="31"/>
  <c r="H105" i="31"/>
  <c r="G105" i="31"/>
  <c r="F105" i="31"/>
  <c r="E105" i="31"/>
  <c r="I104" i="31"/>
  <c r="H104" i="31"/>
  <c r="G104" i="31"/>
  <c r="F104" i="31"/>
  <c r="E104" i="31"/>
  <c r="I103" i="31"/>
  <c r="H103" i="31"/>
  <c r="G103" i="31"/>
  <c r="F103" i="31"/>
  <c r="E103" i="31"/>
  <c r="I101" i="31"/>
  <c r="H101" i="31"/>
  <c r="G101" i="31"/>
  <c r="F101" i="31"/>
  <c r="E101" i="31"/>
  <c r="I100" i="31"/>
  <c r="H100" i="31"/>
  <c r="G100" i="31"/>
  <c r="F100" i="31"/>
  <c r="E100" i="31"/>
  <c r="I99" i="31"/>
  <c r="H99" i="31"/>
  <c r="G99" i="31"/>
  <c r="F99" i="31"/>
  <c r="E99" i="31"/>
  <c r="I98" i="31"/>
  <c r="H98" i="31"/>
  <c r="G98" i="31"/>
  <c r="F98" i="31"/>
  <c r="E98" i="31"/>
  <c r="I96" i="31"/>
  <c r="H96" i="31"/>
  <c r="G96" i="31"/>
  <c r="E96" i="31"/>
  <c r="I95" i="31"/>
  <c r="H95" i="31"/>
  <c r="I94" i="31"/>
  <c r="H94" i="31"/>
  <c r="I93" i="31"/>
  <c r="H93" i="31"/>
  <c r="I92" i="31"/>
  <c r="H92" i="31"/>
  <c r="I91" i="31"/>
  <c r="H91" i="31"/>
  <c r="I90" i="31"/>
  <c r="H90" i="31"/>
  <c r="I89" i="31"/>
  <c r="H89" i="31"/>
  <c r="I88" i="31"/>
  <c r="H88" i="31"/>
  <c r="I87" i="31"/>
  <c r="H87" i="31"/>
  <c r="I86" i="31"/>
  <c r="H86" i="31"/>
  <c r="G86" i="31"/>
  <c r="E86" i="31"/>
  <c r="I85" i="31"/>
  <c r="H85" i="31"/>
  <c r="G85" i="31"/>
  <c r="E85" i="31"/>
  <c r="I84" i="31"/>
  <c r="H84" i="31"/>
  <c r="G84" i="31"/>
  <c r="E84" i="31"/>
  <c r="I83" i="31"/>
  <c r="H83" i="31"/>
  <c r="G83" i="31"/>
  <c r="E83" i="31"/>
  <c r="I82" i="31"/>
  <c r="H82" i="31"/>
  <c r="G82" i="31"/>
  <c r="E82" i="31"/>
  <c r="I81" i="31"/>
  <c r="H81" i="31"/>
  <c r="G81" i="31"/>
  <c r="E81" i="31"/>
  <c r="I80" i="31"/>
  <c r="H80" i="31"/>
  <c r="E80" i="31"/>
  <c r="I79" i="31"/>
  <c r="H79" i="31"/>
  <c r="G79" i="31"/>
  <c r="F79" i="31"/>
  <c r="E79" i="31"/>
  <c r="I73" i="31"/>
  <c r="H73" i="31"/>
  <c r="G73" i="31"/>
  <c r="F73" i="31"/>
  <c r="E73" i="31"/>
  <c r="I72" i="31"/>
  <c r="H72" i="31"/>
  <c r="F72" i="31"/>
  <c r="E72" i="31"/>
  <c r="I71" i="31"/>
  <c r="H71" i="31"/>
  <c r="F71" i="31"/>
  <c r="E71" i="31"/>
  <c r="I70" i="31"/>
  <c r="H70" i="31"/>
  <c r="G70" i="31"/>
  <c r="F70" i="31"/>
  <c r="E70" i="31"/>
  <c r="I69" i="31"/>
  <c r="H69" i="31"/>
  <c r="G69" i="31"/>
  <c r="F69" i="31"/>
  <c r="E69" i="31"/>
  <c r="I68" i="31"/>
  <c r="H68" i="31"/>
  <c r="F68" i="31"/>
  <c r="E68" i="31"/>
  <c r="I67" i="31"/>
  <c r="H67" i="31"/>
  <c r="G67" i="31"/>
  <c r="F67" i="31"/>
  <c r="E67" i="31"/>
  <c r="I66" i="31"/>
  <c r="H66" i="31"/>
  <c r="F66" i="31"/>
  <c r="E66" i="31"/>
  <c r="I65" i="31"/>
  <c r="H65" i="31"/>
  <c r="F65" i="31"/>
  <c r="E65" i="31"/>
  <c r="I64" i="31"/>
  <c r="H64" i="31"/>
  <c r="G64" i="31"/>
  <c r="F64" i="31"/>
  <c r="E64" i="31"/>
  <c r="I63" i="31"/>
  <c r="H63" i="31"/>
  <c r="G63" i="31"/>
  <c r="F63" i="31"/>
  <c r="E63" i="31"/>
  <c r="I62" i="31"/>
  <c r="H62" i="31"/>
  <c r="G62" i="31"/>
  <c r="F62" i="31"/>
  <c r="E62" i="31"/>
  <c r="I61" i="31"/>
  <c r="H61" i="31"/>
  <c r="F61" i="31"/>
  <c r="E61" i="31"/>
  <c r="I60" i="31"/>
  <c r="H60" i="31"/>
  <c r="F60" i="31"/>
  <c r="E60" i="31"/>
  <c r="I59" i="31"/>
  <c r="H59" i="31"/>
  <c r="G59" i="31"/>
  <c r="F59" i="31"/>
  <c r="E59" i="31"/>
  <c r="I58" i="31"/>
  <c r="H58" i="31"/>
  <c r="G58" i="31"/>
  <c r="F58" i="31"/>
  <c r="E58" i="31"/>
  <c r="I57" i="31"/>
  <c r="H57" i="31"/>
  <c r="F57" i="31"/>
  <c r="E57" i="31"/>
  <c r="I56" i="31"/>
  <c r="H56" i="31"/>
  <c r="G56" i="31"/>
  <c r="F56" i="31"/>
  <c r="E56" i="31"/>
  <c r="I51" i="31"/>
  <c r="H51" i="31"/>
  <c r="G51" i="31"/>
  <c r="F51" i="31"/>
  <c r="E51" i="31"/>
  <c r="I50" i="31"/>
  <c r="H50" i="31"/>
  <c r="G50" i="31"/>
  <c r="F50" i="31"/>
  <c r="E50" i="31"/>
  <c r="I49" i="31"/>
  <c r="H49" i="31"/>
  <c r="G49" i="31"/>
  <c r="F49" i="31"/>
  <c r="E49" i="31"/>
  <c r="I48" i="31"/>
  <c r="H48" i="31"/>
  <c r="G48" i="31"/>
  <c r="E48" i="31"/>
  <c r="I47" i="31"/>
  <c r="H47" i="31"/>
  <c r="G47" i="31"/>
  <c r="F47" i="31"/>
  <c r="E47" i="31"/>
  <c r="I42" i="31"/>
  <c r="H42" i="31"/>
  <c r="G42" i="31"/>
  <c r="F42" i="31"/>
  <c r="E42" i="31"/>
  <c r="I41" i="31"/>
  <c r="H41" i="31"/>
  <c r="G41" i="31"/>
  <c r="F41" i="31"/>
  <c r="E41" i="31"/>
  <c r="I40" i="31"/>
  <c r="H40" i="31"/>
  <c r="G40" i="31"/>
  <c r="F40" i="31"/>
  <c r="E40" i="31"/>
  <c r="I39" i="31"/>
  <c r="H39" i="31"/>
  <c r="F39" i="31"/>
  <c r="E39" i="31"/>
  <c r="I38" i="31"/>
  <c r="H38" i="31"/>
  <c r="G38" i="31"/>
  <c r="F38" i="31"/>
  <c r="E38" i="31"/>
  <c r="I37" i="31"/>
  <c r="H37" i="31"/>
  <c r="G37" i="31"/>
  <c r="F37" i="31"/>
  <c r="E37" i="31"/>
  <c r="I36" i="31"/>
  <c r="H36" i="31"/>
  <c r="F36" i="31"/>
  <c r="E36" i="31"/>
  <c r="I35" i="31"/>
  <c r="H35" i="31"/>
  <c r="G35" i="31"/>
  <c r="F35" i="31"/>
  <c r="E35" i="31"/>
  <c r="I34" i="31"/>
  <c r="H34" i="31"/>
  <c r="G34" i="31"/>
  <c r="F34" i="31"/>
  <c r="E34" i="31"/>
  <c r="I33" i="31"/>
  <c r="H33" i="31"/>
  <c r="G33" i="31"/>
  <c r="F33" i="31"/>
  <c r="E33" i="31"/>
  <c r="I32" i="31"/>
  <c r="H32" i="31"/>
  <c r="G32" i="31"/>
  <c r="F32" i="31"/>
  <c r="E32" i="31"/>
  <c r="I31" i="31"/>
  <c r="H31" i="31"/>
  <c r="G31" i="31"/>
  <c r="F31" i="31"/>
  <c r="E31" i="31"/>
  <c r="E8" i="31"/>
  <c r="F8" i="31"/>
  <c r="H8" i="31"/>
  <c r="I8" i="31"/>
  <c r="E9" i="31"/>
  <c r="F9" i="31"/>
  <c r="H9" i="31"/>
  <c r="I9" i="31"/>
  <c r="E10" i="31"/>
  <c r="H10" i="31"/>
  <c r="I10" i="31"/>
  <c r="E11" i="31"/>
  <c r="H11" i="31"/>
  <c r="I11" i="31"/>
  <c r="E12" i="31"/>
  <c r="H12" i="31"/>
  <c r="I12" i="31"/>
  <c r="E13" i="31"/>
  <c r="H13" i="31"/>
  <c r="I13" i="31"/>
  <c r="E14" i="31"/>
  <c r="H14" i="31"/>
  <c r="I14" i="31"/>
  <c r="E15" i="31"/>
  <c r="H15" i="31"/>
  <c r="I15" i="31"/>
  <c r="E16" i="31"/>
  <c r="H16" i="31"/>
  <c r="I16" i="31"/>
  <c r="E17" i="31"/>
  <c r="H17" i="31"/>
  <c r="I17" i="31"/>
  <c r="E18" i="31"/>
  <c r="H18" i="31"/>
  <c r="I18" i="31"/>
  <c r="E19" i="31"/>
  <c r="H19" i="31"/>
  <c r="I19" i="31"/>
  <c r="E20" i="31"/>
  <c r="H20" i="31"/>
  <c r="I20" i="31"/>
  <c r="E21" i="31"/>
  <c r="H21" i="31"/>
  <c r="I21" i="31"/>
  <c r="E22" i="31"/>
  <c r="H22" i="31"/>
  <c r="I22" i="31"/>
  <c r="E23" i="31"/>
  <c r="H23" i="31"/>
  <c r="I23" i="31"/>
  <c r="E24" i="31"/>
  <c r="H24" i="31"/>
  <c r="I24" i="31"/>
  <c r="E25" i="31"/>
  <c r="H25" i="31"/>
  <c r="I25" i="31"/>
  <c r="E26" i="31"/>
  <c r="H26" i="31"/>
  <c r="I26" i="31"/>
  <c r="F7" i="31"/>
  <c r="G7" i="31"/>
  <c r="H7" i="31"/>
  <c r="I7" i="31"/>
  <c r="E7" i="31"/>
</calcChain>
</file>

<file path=xl/sharedStrings.xml><?xml version="1.0" encoding="utf-8"?>
<sst xmlns="http://schemas.openxmlformats.org/spreadsheetml/2006/main" count="46818" uniqueCount="2208">
  <si>
    <t>Proceso Evaluación y Monitoreo de la Gestión
Formato Hoja de Vida Indicador</t>
  </si>
  <si>
    <t>SI</t>
  </si>
  <si>
    <t>No</t>
  </si>
  <si>
    <t>Vigencia</t>
  </si>
  <si>
    <t>Codigo</t>
  </si>
  <si>
    <t>Nombre</t>
  </si>
  <si>
    <t>Objetivo del Indicador</t>
  </si>
  <si>
    <t>Información básica</t>
  </si>
  <si>
    <t>Línea Base</t>
  </si>
  <si>
    <t>Meta vigencia</t>
  </si>
  <si>
    <t>Dato Nacional</t>
  </si>
  <si>
    <t>Periodicidad</t>
  </si>
  <si>
    <t>Unidad de Medida</t>
  </si>
  <si>
    <t>Dato Regional</t>
  </si>
  <si>
    <t>Tendencia</t>
  </si>
  <si>
    <t>Ámbito Medición</t>
  </si>
  <si>
    <t>Dato Zonal</t>
  </si>
  <si>
    <t>Dimensión Evaluación</t>
  </si>
  <si>
    <t>Alineación gestión institucional</t>
  </si>
  <si>
    <t>Objetivo ICBF</t>
  </si>
  <si>
    <t>1. Ampliar cobertura y mejorar calidad en la atención integral a la Primera Infancia.</t>
  </si>
  <si>
    <t>Macroproceso</t>
  </si>
  <si>
    <t>Código</t>
  </si>
  <si>
    <t>Proceso</t>
  </si>
  <si>
    <t>Objetivo SIGE</t>
  </si>
  <si>
    <t>Alineación estrategia</t>
  </si>
  <si>
    <t>Plan de Acción</t>
  </si>
  <si>
    <t>Línea de Política</t>
  </si>
  <si>
    <t>Componente</t>
  </si>
  <si>
    <t>Proyecto de Inversión</t>
  </si>
  <si>
    <t>Asistencia a la primera infancia a nivel nacional</t>
  </si>
  <si>
    <t>Plan Indicativo</t>
  </si>
  <si>
    <t>Meta Cuatrienio</t>
  </si>
  <si>
    <t>Metodologia de cálculo</t>
  </si>
  <si>
    <t>Formula</t>
  </si>
  <si>
    <t>Numerador</t>
  </si>
  <si>
    <t>Denominador</t>
  </si>
  <si>
    <t>Hoja 1.   F1.PR1.MPEV1.P1   Versión 8.0</t>
  </si>
  <si>
    <t>Valoración</t>
  </si>
  <si>
    <t>Mes de inicio medición</t>
  </si>
  <si>
    <t>Febrero</t>
  </si>
  <si>
    <t>Mes</t>
  </si>
  <si>
    <t>Critico</t>
  </si>
  <si>
    <t>En riesgo</t>
  </si>
  <si>
    <t>Adecuado</t>
  </si>
  <si>
    <t>Optimo</t>
  </si>
  <si>
    <t>Enero</t>
  </si>
  <si>
    <t>Marzo</t>
  </si>
  <si>
    <t>Abril</t>
  </si>
  <si>
    <t>Mayo</t>
  </si>
  <si>
    <t>Junio</t>
  </si>
  <si>
    <t>Min</t>
  </si>
  <si>
    <t>Max</t>
  </si>
  <si>
    <t>Julio</t>
  </si>
  <si>
    <t>Agosto</t>
  </si>
  <si>
    <t>Septiembre</t>
  </si>
  <si>
    <t>Octubre</t>
  </si>
  <si>
    <t>Noviembre</t>
  </si>
  <si>
    <t>Diciembre</t>
  </si>
  <si>
    <t>Observaciones</t>
  </si>
  <si>
    <t>Aspectos técnicos</t>
  </si>
  <si>
    <t>Fuentes</t>
  </si>
  <si>
    <t>Definición de Términos</t>
  </si>
  <si>
    <t>Atención Integral: Para el presente indicador se considera que el niño o niña recibe atención integral si recibe mínimo las siguientes cuatro realizaciones: Afiliación activa en salud en el Sistema General de Seguridad Social en Salud, Esquema de vacunación completo para la edad, Vinculación a un programa de educación inicial con calidad y Existencia y validez del Registro Civil de nacimiento, y que en el corto plazo se amplié la atención para garantizar las siguientes atenciones: Participación de la familia en procesos de formación, Asistencia a consultas de crecimiento y desarrollo requeridas según la edad, Valoración y seguimiento nutricional, Acceso a libros y procesos de promoción de la lectura, Realización de un proceso de verificación de derechos.</t>
  </si>
  <si>
    <t>Información histórica</t>
  </si>
  <si>
    <t>Aplicó 2014</t>
  </si>
  <si>
    <t>Codigo 2014</t>
  </si>
  <si>
    <t>Nombre del indicador</t>
  </si>
  <si>
    <t>Mecanismos de Control</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</si>
  <si>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mensualmente en el tablero de control y cambiara sus resultados de acuerdo a la periodicidad del mismo, mientras tanto mantendrá el último resultado reportado. El cronograma de reportes estará publicado en la intranet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</si>
  <si>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Hoja 2.   F1.PR1.MPEV1.P1   Versión 8.0</t>
  </si>
  <si>
    <t>Trimestral</t>
  </si>
  <si>
    <t>Los reportes a las secretarias de educación se realizarán en las reuniones de concertación acordadas de acuerdo a la G8 MO1.MPM1 - Guía para la transición de los niños y niñas desde los Programas de atención a la primera infancia del ICBF al sistema de educación formal</t>
  </si>
  <si>
    <t>Sistema Educativo: Hace referencia a los niveles de educación preescolar y básica obligatorios por Ley.</t>
  </si>
  <si>
    <t>La meta esta sujeta a la programación en SIM</t>
  </si>
  <si>
    <t>Hogares Comunitarios Integrales: Hogares Comunitarios con equipos de talento humano adicionales y que cuentan con los recursos y herramientas necesarias para brindar una atención integral.</t>
  </si>
  <si>
    <t>Agente Educativo: Persona responsable directamente o indirectamente en la atención de los niños y las niñas en las diferentes modalidades de atención a la primera infancia y reconocidos en los manuales ,lineamientos y demás normatividad de cada modalidad.
Formación en atención Integral a la Primera Infancia: Formación titulada (Diplomados, Técnica o profesional) con el objetivo de mejorar las capacidades y habilidades de los agentes educativos para el proceso formativo de los niños y niñas que tienen a su cuidado.
Cualificación: Procesos estructurados alrededor de la atención integral de los niños y niñas, con el fin de brindar herramientas y fortalecer a los agentes educativos para brindar una atención integral.
Entidades de Formación: Son las entidades con el debido reconocimiento legal para ofrecer programas de formación en primera infancia, tales como: SENA, Instituciones de educación Técnica, Universidades, etc.</t>
  </si>
  <si>
    <t>CDIs: Centros de desarrollo infantil, infraestructuras que cumplen con los lineamientos de la Dirección de Primera Infancia del ICBF para la atención integral de niños y niñas menores de 5 años, bajo la estrategia de Cero a Siempre.</t>
  </si>
  <si>
    <t>Fiesta de la Lectura: Estrategia pedagógica transversal orientada a favorecer el desarrollo de los lenguajes expresivos en niños y niñas, a cualificar las prácticas pedagógicas de los agentes educativos a través de 3 componentes: Dotación de bibliotecas infantiles, formación de agentes educativos y seguimiento y acompañamiento al proceso. 
Modalidades del Servicio: La Estrategia se ejecutará en articulación con el Ministerio de Cultura, beneficiando las diferentes modalidades de primera infancia.</t>
  </si>
  <si>
    <t>* Acompañamiento: El acompañamiento es un estrategia  que parte de las necesidades  identificadas  para fortalecer  capacidades de gestión. El acompañamiento es el conjunto de procedimientos que se realizan mediante actividades, específicamente orientadas a alcanzar datos e informaciones relevantes para mejorar las prácticas, buscando lograr el cambio de los patrones de conducta y de actuación de las personas comprometidas en el proceso de atención.
* Implementación: es el conjunto de acciones, actividades y estrategias que promueven el desarrollo integral de niños, niñas y sus familias y  permiten desarrollar los planes, programas y proyectos en el marco de la política de Atención Integral a la Primera Infancia.
* Ruta Integral de Atenciones:  La Ruta Integral de Atenciones (RIA), es un instrumento que sirve de referente para orientar a las autoridades territoriales y a los demás actores responsables de la implementación de la Estrategia de Atención Integral a la Primera Infancia, respecto del conjunto de atenciones en procura de garantizar el pleno desarrollo de cada niña y cada niño.</t>
  </si>
  <si>
    <t>* Visitas realizadas: Verificación del cumplimiento de estandares de calidad en terreno a una entidad administradora de servicio o unidad de servicio, por parte de un profesional de supervisión
* Proceso de supervisión: Conjunto de actividades planificadas para el seguimiento tecnico, administrativo, financiero, contable y juridico de los contratos en las modalidades de atención de Primera Infancia</t>
  </si>
  <si>
    <t>Estático</t>
  </si>
  <si>
    <t>* El indicador para el cuatrienio es decreciente, el numero de niños atendidos en estas modalidades se reduce en la vigencia 2015 a medida que se cualifican los Hogares Comunitarios y se convierten en Atención Integral a la Primera Infancia.
* La meta para la vigencia 2015 corresponde a la programación inicial del cuatrienio de cupos estimados a contratar.
* El denominador variará mes a mes de acuerdo a las modificaciones realizadas a la programación de metas sociales en el SIM, con esté se valorará el indicador mes a mes.</t>
  </si>
  <si>
    <t>* Cualificación: Cualificar integralmente el servicio y en particular mejorar el aporte nutricional y fortalecer el talento humano encargado de la atención de los niños y niñas con profesionales de nutrición, de apoyo psicológico y auxiliares pedagógicos. De igual manera se propone cualificar los ambientes educativos con la renovación de la dotación.
* Atención Tradicional: son modalidades de atención a la primera infancia donde en corresponsabilidad con la sociedad y el Estado, se atienden las necesidades básicas de afecto, nutrición, salud, protección y desarrollo psicosocial de los niños y niñas en la primera infancia, entendida esta como la etapa, comprendida desde la gestación hasta los 5 años de edad. Focaliza su atención en la población de mayor vulnerabilidad, priorizada de acuerdo con los criterios definidos por el ICBF.</t>
  </si>
  <si>
    <t>Mensual</t>
  </si>
  <si>
    <t>* Primera Infancia: Ciclo de vida que va desde la gestación hasta los 5 años.
* Sistema de información de primera infancia: Aplicativos informáticos al cual los operadores y funcionarios ICBF reportan la información de acuerdo a los estándares de Atención Integral a la Primera Infancia.
* Estado nutricional: Es el resultado entre el aporte nutricional que recibe una persona y sus requerimientos nutricionales, considerando la edad, el estado fisiológico, el sexo y la actividad física. El estado nutricional se puede medir a través de indicadores antropométricos, bioquímicos y/o de signos clínicos.</t>
  </si>
  <si>
    <t>* Se tomará como registro válidos las madres que cuentan con su documento de identificación.
* El denominador variará mes a mes de acuerdo a las modificaciones realizadas a la programación de metas sociales en el SIM, con esté se valorará el indicador mes a mes.</t>
  </si>
  <si>
    <t>* CUENTAME: Aplicativo al cual los operadores y usuarios ICBF reportan la información de acuerdo a los estándares de Atención Integral a la Primera Infancia. 
* REGISTRO CIVIL DE NACIMIENTO: Con el registro civil de nacimiento el bebé nace a la vida jurídica, ya que el registro civil es un derecho de todos los niños y constituye la llave de acceso a los bienes y servicios del Estado.</t>
  </si>
  <si>
    <t>* El denominador variará mes a mes de acuerdo a las modificaciones realizadas a la programación de metas sociales en el SIM, con esté se valorará el indicador mes a mes.</t>
  </si>
  <si>
    <t>* Esquema de vacunación completo: Es el medio de control principalmente dirigido a todos los niños y niñas menores de 6 años, para la prevención de enfermedades mortales, infecciosas y discapacidades, para lo cual cada niño o niña debe contar con las vacunas acordes a su edad.</t>
  </si>
  <si>
    <t xml:space="preserve">Durante el año se realizan cuatro tomas (seguimientos) a los niños y las niñas de las modalidades de atención a la primera infancia de las cuales se tendrán en cuenta para el calculo del indicador las correspondientes al mes de Junio y Diciembre, y depende de la digitación de la Información del Módulo de Salud y Nutrición en el Sistema Cuéntame, de acuerdo al PR1.MPM4. Procedimiento evaluación y seguimiento al estado nutricional. </t>
  </si>
  <si>
    <t>* Realizaciones: Las realizaciones hacen referencia a las condiciones y estados que se materializan en la vida de cada niña y cada niño, y que hacen posible su desarrollo integral.
Las realizaciones planteadas en singular para cada niña y cada niño y en tiempo presente, implican que:
  1. Cuenta con padre, madre o cuidadores principales que lo acogen y ponen en práctica pautas de crianza que favorecen su desarrollo integral.
  2. Vive y disfruta del nivel más alto posible de salud.
  3. Goza y mantiene un estado nutricional adecuado.
  4. Crece en entornos que favorecen su desarrollo.
  5. Construye su identidad en un marco de diversidad.
  6. Expresa sentimientos, ideas y opiniones en sus entornos cotidianos y estos son tenidos en cuenta.
  7. Crece en entornos que promocionan sus derechos y actúan ante la exposición a situaciones de riesgo o vulneración.
* Registro Civil: Es un instrumento legal del cual se vale el Estado para el reconocimiento de los derechos al nombre, la nacionalidad y la familia.
* Consulta de crecimiento y desarrollo: Es el control al cual tienen derecho todos los niños y niñas de estar sanos, en esta se verifica su crecimiento y desarrollo con el fin de encontrar o prevenir problemas.
* Esquema de vacunación completo: Es el medio de control principalmente dirigido a todos los niños y niñas menores de 6 años, para la prevención de enfermedades mortales, infecciosas y discapacidades, para lo cual cada niño o niña debe contar con las vacunas acordes a su edad.</t>
  </si>
  <si>
    <t>* Complemento Nutricional Tipo 1: para niñas y niños de 6 a 11 meses, constituido por un paquete de Bienestarina MAS natural y/o Saborizada de 900 gramos niño/mes, correspondiente al suministro de 30 gramos al día.
* Complemento Nutricional Tipo 2: para niñas y niños de 12 meses a 4 años 11 meses y/o madres gestantes o lactantes pertenecientes a la Modalidad FAMI, constituido por: 
* Una porción por 200 ml de leche entera natural o saborizada o bebida láctea con avena, Ultra Alta Temperatura (UAT/UHT) fortificadas con Hierro, Zinc, en forma aminoquelada y Ácido Fólico. 
* Una galleta u otro producto a base de cereal, de mínimo 30 gramos, enriquecido con Hierro en forma aminoquelada y Ácido Fólico.
* Un paquete de Bienestarina MAS natural y/o saborizada de 900 gramos niño/mes, correspondiente al suministro de 30 gramos al día que se proporcionará con el fin de mejorar la adecuación nutricional, garantizar una complementación alimentaria para los fines de semana y minimizar el impacto de dilución del complemento entre otros miembros de la familia.
* Beneficiarios Complemento Tipo 1: 10 meses 
* Beneficiarios Complemento Tipo 2: 200 días</t>
  </si>
  <si>
    <t>* Formación: Las familias de niños y niñas de primera infancia participan en el desarrollo de continuas y diversas acciones de formación o de acompañamiento, que a través de metodologías de diálogo de saberes, activas y participativas, permiten reflexionar sobre sus prácticas de crianza y enriquecerlas de manera que favorezcan el desarrollo infantil. Las actividades de formación y acompañamiento pueden incluir, encuentros grupales de adultos, encuentros de adultos con niños y niñas, encuentros en el hogar, cuadernos viajeros, colaboración en actividades pedagógicas de los CDI, participación en actividades culturales, entre otras.
* El proceso de formación y de acompañamiento se desarrolla de acuerdo con las características de operación de cada modalidad. Para la familiar, dado que la formación es inherente a la misma operación, los procesos se desarrollan en los encuentros educativos grupales con los niños y las familias y a través de visitas al hogar. Por su parte, en la modalidad institucional, puede desarrollar en sesiones grupales o individuales, cuya programación depende de la disponibilidad de tiempo de las familias, y pueden llevarse en diversos espacios (centros de salud, Centros de Desarrollo Infantil/Hogares Infantiles, espacios comunitarios, etc.). 
* En ambas modalidades, se busca un proceso continuo que no tiene inicio ni final, con el cual se busca básicamente fortalecer las capacidades parentales de las familias para promover a través de ellas mejores posibilidades de desarrollo de los niños y niñas al interior del hogar, sin constituir un proceso educativo formal.</t>
  </si>
  <si>
    <t>De acuerdo a los criterios de la ANSPE, las siguientes modalidades se consideran como integrales y hacen parte del cálculo del indicador: CDI Institucional, CDI modalidad familiar, Convenios especiales, hogar empresarial, jardines sociales, hogares infantiles, HCB tradicional múltiple, lactantes y prescolares, HCB tradicional familiar, HCB agrupados, atención en centros de reclusión y otras formas de atención.</t>
  </si>
  <si>
    <t>Atención Integral: Para el presente indicador se considera que el niño o niña recibe atención integral si recibe mínimo las siguientes cuatro realizaciones: Afiliación activa en salud en el Sistema General de Seguridad Social en Salud, Esquema de vacunación completo para la edad, Vinculación a un programa de educación inicial con calidad y Existencia y validez del Registro Civil de nacimiento, y que en el corto plazo se amplié la atención para garantizar las siguientes atenciones: Participación de la familia en procesos de formación, Asistencia a consultas de crecimiento y desarrollo requeridas según la edad, Valoración y seguimiento nutricional, Acceso a libros y procesos de promoción de la lectura, Realización de un proceso de verificación de derechos.
Sistema de información de primera infancia: Aplicativos informáticos al cual los operadores y funcionarios ICBF reportan la información de acuerdo a los estándares de Atención Integral a la Primera Infancia.</t>
  </si>
  <si>
    <t>El reporte de los niños y niñas víctimas atendidos en el programa DIA y Convenios especiales, se reporta desde la sede nacional y como fuente de la información se toma los beneficiarios registrados en el sistema de información de Primera Infancia.</t>
  </si>
  <si>
    <t>MODALIDADES DE ATENCIÓN: Las modalidades de atención consideradas para el calculo son las siguientes: Hogares Comunitarios de Bienestar (en todas sus modalidades), Hogares Infantiles, Centros de Desarrollo Infantil, Modalidad Familiar, Hogares Empresariales, Convenios especiales, Lactantes y Preescolares y Desayunos Infantiles.</t>
  </si>
  <si>
    <t>Eficacia</t>
  </si>
  <si>
    <t>2. Promover los derechos de los NNA y prevenir los riesgos o amenazas de vulneración de los mismos</t>
  </si>
  <si>
    <t>Prevencion y promocion para la proteccion integral de los derechos de la niñez y adolescencia al nivel nacional</t>
  </si>
  <si>
    <t>Informacion con rezago</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</si>
  <si>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mensualmente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</si>
  <si>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Resultado</t>
  </si>
  <si>
    <t>Semestral</t>
  </si>
  <si>
    <t>Proceso de formación: Proceso de enseñanza y aprendizaje activo y permanente destinado a actualizar y mejorar los conocimientos, habilidades, actitudes y competencias de los agentes educativos ante la evolución científica y tecnológica y las demandas y necesidades, tanto sociales como del propio sistema de atención. Incluye eventos de información, sensibilización, capacitación, entrenamiento y desarrollo de habilidades.
Participación: Puede ser asistencia regular, directa y personal, o encuentro y discusión a nivel virtual, siempre que exista posibilidad de interlocución en doble vía de manera simultánea.
Derechos Sexuales y Reproductivos: Son los mismos derechos humanos interpretados desde la sexualidad.
Agentes Educativos Comunitarios e Institucionales: Todos aquellos adultos que, a través de su interacción en los procesos de atención, educación, cuidado y protección, son los responsables directos de agenciar el desarrollo de los beneficiarios en las modalidades de atención. Se les designa como comunitarios e institucionales según el contexto en el que desarrollan su actividad.</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</si>
  <si>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Operador: Es la entidad seleccionada por el Comité de Contratación del ICBF para la administración del Programa de Promoción y prevención para la Protección Integral de niños, niñas y adolescentes "Generaciones con Bienestar", durante una vigencia.</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</si>
  <si>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Encuentro vivencial: Espacio que busca desde diversas acciones y estrategias propiciar la construcción y alternativas lúdicas recreativas y de sano esparcimiento para el aprovechamiento del tiempo libre y el mejoramiento de la calidad de vida. 
Operador: Es la entidad seleccionada por el Comité de Contratación del ICBF para la administración del Programa de Promoción y prevención para la Protección Integral de niños, niñas y adolescentes "Generaciones con Bienestar", durante una vigencia.</t>
  </si>
  <si>
    <t>Programa de Promoción y Prevención para la Protección Integral de los niños, niñas y adolescentes: Programa que Promueve la garantía de los derechos y previene su vulneración a partir del empoderamiento de los niños, niñas y adolescentes como sujetos de derechos y del fortalecimiento de la corresponsabilidad de la familia, la sociedad y el Estado entorno a su protección integral. 
Encuentro vivencial: Espacio que busca desde diversas acciones y estrategias propiciar la construcción y alternativas lúdicas recreativas y de sano esparcimiento para el aprovechamiento del tiempo libre y el mejoramiento de la calidad de vida. 
Operador: Es la entidad seleccionada por el Comité de Contratación del ICBF para la administración del Programa de Promoción y prevención para la Protección Integral de niños, niñas y adolescentes "Generaciones con Bienestar", durante una vigencia.
RESOLUCIÓN 5929 DE 2010. Situaciones de Ingreso al Proceso de Restablecimiento de Derechos.
Las situaciones de Ingreso son tres (3):
a) Inobservancia: Consiste en el incumplimiento, omisión o negación de acceso a un servicio, o de los deberes y responsabilidades ineludibles que tienen las autoridades administrativas, judiciales, tradicionales nacionales o extranjeras, actores del Sistema Nacional de Bienestar Familiar, sociedad civil y personas naturales, de garantizar, permitir o procurar el ejercicio pleno de los derechos de los niños, niñas o adolescentes nacionales y extranjeros que se encuentren en el territorio colombiano o fuera de él.
b) Amenaza: Consiste en toda situación de inminente peligro o de riesgo para el ejercicio de los derechos de todos los niños, las niñas o los adolescentes.
c) Vulneración: Es toda situación de daño, lesión o perjuicio que impide el  ejercicio pleno de los derechos de los niños, niñas y adolescentes.</t>
  </si>
  <si>
    <t>MPM1</t>
  </si>
  <si>
    <t xml:space="preserve">Gestión para la Atención Integral a la Primera Infancia </t>
  </si>
  <si>
    <t xml:space="preserve">Dirección de Primera Infancia </t>
  </si>
  <si>
    <t>PA-01</t>
  </si>
  <si>
    <t>Número de niños y niñas atendidos en el marco de la Atención Integral.</t>
  </si>
  <si>
    <t>PA-02</t>
  </si>
  <si>
    <t>PA-03</t>
  </si>
  <si>
    <t>Porcentaje de niños y niñas de las modalidades de Primera Infancia, reportados al Ministerio de Educación para la matricula al sistema educativo.</t>
  </si>
  <si>
    <t>PA-04</t>
  </si>
  <si>
    <t>Porcentaje de Hogares Comunitarios que cumplen los estándares de la estrategia de Cero a Siempre.</t>
  </si>
  <si>
    <t>PA-05</t>
  </si>
  <si>
    <t>PA-06</t>
  </si>
  <si>
    <t>Número de CDIs entregados para operación de la modalidades de Atención Integral a la Primera Infancia</t>
  </si>
  <si>
    <t>PA-07</t>
  </si>
  <si>
    <t>PA-08</t>
  </si>
  <si>
    <t>PA-09</t>
  </si>
  <si>
    <t>PA-10</t>
  </si>
  <si>
    <t>Número de visitas de supervisión realizadas a las modalidades de Primera Infancia.</t>
  </si>
  <si>
    <t>MPM1-01</t>
  </si>
  <si>
    <t>Número de niños y niñas atendidos en Hogares Comunitarios de Bienestar Tradicionales.</t>
  </si>
  <si>
    <t>MPM1-02</t>
  </si>
  <si>
    <t>MPM1-03</t>
  </si>
  <si>
    <t xml:space="preserve">Número de niños y niñas atendidos integralmente que cuentan con registro civil </t>
  </si>
  <si>
    <t>MPM1-04</t>
  </si>
  <si>
    <t>Número de niños y niñas atendidos integralmente que cuentan con esquema de vacunación completo</t>
  </si>
  <si>
    <t>MPM1-05</t>
  </si>
  <si>
    <t>Porcentaje de niños y niñas que durante la atención alcanzan tres de las realizaciones en el marco de la Estrategia de Cero a Siempre</t>
  </si>
  <si>
    <t>MPM1-06</t>
  </si>
  <si>
    <t>Número de niños y niñas atendidos por el programa de complementación nutricional "-DIA-"</t>
  </si>
  <si>
    <t>MPM1-07</t>
  </si>
  <si>
    <t>Número de niños y niñas en primera infancia cuyos padres o cuidadores participan en procesos de formación.</t>
  </si>
  <si>
    <t>MPM1-08</t>
  </si>
  <si>
    <t xml:space="preserve">Número de niños y niñas de la Red Unidos con Atención a la Primera Infancia - de acuerdo a criterios ANSPE de atención integral </t>
  </si>
  <si>
    <t>MPM1-09</t>
  </si>
  <si>
    <t>Número de niños y niñas víctimas de conflicto armado atendidos en las diferentes modalidades de Atención a la Primera Infancia.</t>
  </si>
  <si>
    <t>MPM2</t>
  </si>
  <si>
    <t xml:space="preserve">Gestión para la promoción y Prevención para la protección integral de las niñez y la adolescencia </t>
  </si>
  <si>
    <t xml:space="preserve">Dirección de Niñez y Adolescencia </t>
  </si>
  <si>
    <t>PA-11</t>
  </si>
  <si>
    <t>Porcentaje del  diseño e implementación de la ruta integral de atenciones de infancia y adolescencia.</t>
  </si>
  <si>
    <t>PA-12</t>
  </si>
  <si>
    <t>Porcentaje del diseño e implementación de la política pública integral de infancia y adolescencia.</t>
  </si>
  <si>
    <t>PA-13</t>
  </si>
  <si>
    <t xml:space="preserve">Número de departamentos con la estrategia de prevención de embarazo en la adolescencia implementada </t>
  </si>
  <si>
    <t>PA-14</t>
  </si>
  <si>
    <t>Número de Municipios priorizados  con la implementación de la estrategia de prevención de embarazo en la adolescencia</t>
  </si>
  <si>
    <t>PA-15</t>
  </si>
  <si>
    <t>Número de  Agentes educativos, institucionales y comunitarios de Programas del ICBF formados en derechos sexuales y reproductivos y prevención del embarazo en la adolescencia</t>
  </si>
  <si>
    <t>PA-16</t>
  </si>
  <si>
    <t xml:space="preserve">Número de niños, niñas y adolescentes participantes en programas de prevención </t>
  </si>
  <si>
    <t>PA-17</t>
  </si>
  <si>
    <t>Número de ejercicios de promoción de la participación significativa de niños, niñas y adolescentes  en políticas, programas, proyectos y estrategias desarrollados en los territorios.</t>
  </si>
  <si>
    <t>MPM2-01</t>
  </si>
  <si>
    <t>MPM2-02</t>
  </si>
  <si>
    <t xml:space="preserve">Numero de horas de encuentros vivenciales realizados por el  Programa de Promoción y Prevención para la Protección Integral de los niños, niñas y adolescentes "Generaciones con Bienestar"  </t>
  </si>
  <si>
    <t>MPM2-03</t>
  </si>
  <si>
    <t xml:space="preserve">Porcentaje de respuesta efectivas  a las  gestiones  realizadas por el operador para la activación de la ruta de restablecimiento derechos. </t>
  </si>
  <si>
    <t>MPM2-04</t>
  </si>
  <si>
    <t xml:space="preserve">Porcentaje de casos de vulneración, amenaza o in observancia de derechos identificados por diagnostico de derechos, con gestiones realizadas por el operador para la activación de ruta de restablecimiento </t>
  </si>
  <si>
    <t>MPM3</t>
  </si>
  <si>
    <t>Gestión para la atención de las familias y comunidades</t>
  </si>
  <si>
    <t>Dirección de Familia y Comunidades</t>
  </si>
  <si>
    <t>PA-18</t>
  </si>
  <si>
    <t>PA-19</t>
  </si>
  <si>
    <t>PA-20</t>
  </si>
  <si>
    <t>Porcentaje de avance en el diseño e implementación de un modelo de enfoque conceptual de inclusión y atención a las familias con las áreas misionales</t>
  </si>
  <si>
    <t>PA-21</t>
  </si>
  <si>
    <t>MPM4</t>
  </si>
  <si>
    <t>Gestión para la Nutrición</t>
  </si>
  <si>
    <t>Dirección de Nutrición</t>
  </si>
  <si>
    <t>PA-22</t>
  </si>
  <si>
    <t>Porcentaje de niños y niñas entre dos y cinco años reportados al Sistema de Seguimiento Nutricional (excluyendo FAMI, RN) con desnutrición aguda que mejoraron su estado Nutricional.</t>
  </si>
  <si>
    <t>PA-23</t>
  </si>
  <si>
    <t>Porcentaje de niños y niñas que mejoraron su estado Nutricional que se encuentran en la modalidad Recuperación Nutricional con Enfoque Comunitario - RNEC</t>
  </si>
  <si>
    <t>PA-24</t>
  </si>
  <si>
    <t>PA-25</t>
  </si>
  <si>
    <t>PA-26</t>
  </si>
  <si>
    <t>Porcentaje de Mujeres en periodo de Gestación y Madres en periodo de Lactancia con bajo peso atendidas mediante la modalidad de Recuperación Nutricional con Énfasis en los Primeros 1.000 días que mejoran su estado nutricional.</t>
  </si>
  <si>
    <t>PA-27</t>
  </si>
  <si>
    <t>PA-28</t>
  </si>
  <si>
    <t>PA-29</t>
  </si>
  <si>
    <t>PA-30</t>
  </si>
  <si>
    <t>MPM4-01</t>
  </si>
  <si>
    <t>MPM4-02</t>
  </si>
  <si>
    <t>Porcentaje de niños de 6  meses  a 2 años reportados al Sistema de Seguimiento Nutricional – SSN pertenecientes al programa FAMI y CDI Modalidad Familiar, con desnutrición global  que mejoran su estado nutricional.</t>
  </si>
  <si>
    <t>MPM4-03</t>
  </si>
  <si>
    <t>Porcentaje de niños y niñas entre dos y cinco años victimas de desplazamiento reportados al Sistema de Seguimiento Nutricional - SSN en HI - HCB - CDI (excluyendo FAMI) con desnutrición aguda que mejoraron su estado Nutricional.</t>
  </si>
  <si>
    <t>MPM4-04</t>
  </si>
  <si>
    <t>Porcentaje de niños y niñas reportados al Sistema de Seguimiento Nutricional –SSN en HI, CDI  y HCB (excluyendo FAMI y menores de 2 años) que permanecieron con  Obesidad</t>
  </si>
  <si>
    <t>MPM4-05</t>
  </si>
  <si>
    <t>MPM4-06</t>
  </si>
  <si>
    <t>Porcentaje de niños y niñas  atendidos en la modalidad FAMI y CDI Modalidad Familiar con lactancia materna exclusiva hasta los seis meses</t>
  </si>
  <si>
    <t>MPM4-07</t>
  </si>
  <si>
    <t>MPM5</t>
  </si>
  <si>
    <t>Gestión para la Protección</t>
  </si>
  <si>
    <t xml:space="preserve">Subdirección de Restablecimiento de Derechos </t>
  </si>
  <si>
    <t>PA-31</t>
  </si>
  <si>
    <t xml:space="preserve">Porcentaje de adolescentes y jóvenes sin discapacidad  mayores de 15 años, con declaratoria de adoptabilidad, desvinculados  de los grupos organizados al margen de la ley y/o vinculados al SRPA , con estudios de bachillerato terminado que estén vinculados a procesos de formación. </t>
  </si>
  <si>
    <t>PA-32</t>
  </si>
  <si>
    <t>Porcentaje de niños, niñas y adolescentes menores de 18 años en protección con auto de apertura de investigación con situación legal dentro de los 120 días definidos por la ley.</t>
  </si>
  <si>
    <t>PA-33</t>
  </si>
  <si>
    <t>Porcentaje de niños, niñas, adolescentes y jóvenes víctimas de reclutamiento ilícito que se desvinculan de los grupos armados organizados al margen de la ley, que egresan del programa especializado cumpliendo los objetivos del mismo.</t>
  </si>
  <si>
    <t>PA-34</t>
  </si>
  <si>
    <t>Porcentaje de niños, niñas y adolescente víctimas del desplazamiento forzado con proceso de acompañamiento familiar por las unidades móviles para contribuir a la atención, asistencia, reparación integral y al restablecimiento de sus derechos.</t>
  </si>
  <si>
    <t>PA-35</t>
  </si>
  <si>
    <t xml:space="preserve">Porcentaje de solicitudes de atención humanitaria cobradas en efectivo del programa de alimentación en la transición para hogares desplazados. </t>
  </si>
  <si>
    <t>PA-36</t>
  </si>
  <si>
    <t>Porcentaje de Autoridades Administrativas y Equipos Técnicos Interdisciplinarios, capacitados en el proceso Administrativo de Restablecimiento de Derechos y temáticas afines.</t>
  </si>
  <si>
    <t>PA-37</t>
  </si>
  <si>
    <t>Porcentaje de Defensorías de Familias  y equipos técnicos interdisciplinarios, capacitados en la ruta de actuaciones especiales en el proceso de restablecimiento de Derechos con enfoque diferencial y población.</t>
  </si>
  <si>
    <t>PA-38</t>
  </si>
  <si>
    <t>MPM5-P1-01</t>
  </si>
  <si>
    <t>Porcentaje de Niños, niñas y adolescentes en Proceso Administrativo de Restablecimiento de Derechos PARD ubicados en la modalidad de hogar sustituto o medio Institucional Internado con permanencia mayor a 12 meses.</t>
  </si>
  <si>
    <t>MPM5-P1-02</t>
  </si>
  <si>
    <t>Porcentaje de niños, niñas o adolescentes con auto de apertura de investigación que llevan entre 121 y 180 días sin situación legal definida o con fallos ejecutoriados pendientes.</t>
  </si>
  <si>
    <t>MPM5-P1-03</t>
  </si>
  <si>
    <t xml:space="preserve">Porcentaje de niños, niñas y adolescentes con auto de apertura de investigación que llevan más de 180 días sin situación legal definida o con fallos ejecutoriados pendientes. </t>
  </si>
  <si>
    <t>MPM5-P1-04</t>
  </si>
  <si>
    <t>Porcentaje de procesos administrativos de restablecimiento de derechos que son remitidos a Juzgados de Familia, por pérdida de competencia.</t>
  </si>
  <si>
    <t>MPM5-P1-05</t>
  </si>
  <si>
    <t>Porcentaje del presupuesto ejecutado (obligaciones acumuladas de la vigencia), del total del presupuesto asignado como proyecto de inversión de Protección.</t>
  </si>
  <si>
    <t>MPM5-P1-06</t>
  </si>
  <si>
    <t>Porcentaje  de familias con personas con discapacidad  en situación de vulnerabilidad (SISBEN bajo criterio de inclusión determinados por el ICBF), que ingresaron al programa UNAFA y cumplieron los objetivos del mismo.</t>
  </si>
  <si>
    <t>MPM5-P1-07</t>
  </si>
  <si>
    <t xml:space="preserve">Porcentaje de niños, niñas, adolescentes y mayores de 18 años con discapacidad atendidos en situación de inobservancia, amenaza o vulneración de sus derechos </t>
  </si>
  <si>
    <t>MPM5-P1-08</t>
  </si>
  <si>
    <t>Porcentaje de casos de niños, niñas y adolescentes que luego de ser devueltos por el comité de adopciones, se les resuelve  su situación, presentándose nuevamente a comité o reintegrándose a su medio familiar.</t>
  </si>
  <si>
    <t>MPM5-P1-09</t>
  </si>
  <si>
    <t>Porcentaje de niños, niñas y adolescentes que reingresan al proceso de restablecimiento de derechos.</t>
  </si>
  <si>
    <t>Subdirección de Adopciones</t>
  </si>
  <si>
    <t>PA-39</t>
  </si>
  <si>
    <t>Porcentaje de Niños, niñas y adolescentes en situación de adoptabilidad en firme,  por consentimiento o por autorización,  SIN características especiales presentados a comité de adopciones, con familia asignada.</t>
  </si>
  <si>
    <t>PA-40</t>
  </si>
  <si>
    <t>Porcentaje de Niños, niñas y adolescentes en situación de adoptabilidad en firme, por consentimiento o por autorización,  CON características y necesidades especiales y posibilidad de adopción presentados a comité de adopciones, con familia asignada.</t>
  </si>
  <si>
    <t>PA-41</t>
  </si>
  <si>
    <t>Porcentaje  de niños, niñas y adolescentes que a partir de la fecha de sentencia de adopción en firme, cumplen con el número de informes de seguimientos post adopción en el periodo establecido.</t>
  </si>
  <si>
    <t>MPM5-P2-01</t>
  </si>
  <si>
    <t>Porcentaje de niños, niñas y adolescentes que  luego de tener la  sentencia de adopción en firme, presentan apertura de un Proceso Administrativo de Restablecimiento de Derechos PARD.</t>
  </si>
  <si>
    <t>Subdirección de Responsabilidad penal</t>
  </si>
  <si>
    <t>PA-42</t>
  </si>
  <si>
    <t>Porcentaje de adolescentes con más de seis meses de permanencia en el  Programa de Atención  con la garantía de ejercicio de  sus derechos (Identidad, Salud y Educación)</t>
  </si>
  <si>
    <t>PA-43</t>
  </si>
  <si>
    <t>Porcentaje de adolescentes y jóvenes que egresan el último año del SRPA atendidos con estrategias post egreso o inclusión social.</t>
  </si>
  <si>
    <t>PA-44</t>
  </si>
  <si>
    <t>Porcentaje de Regionales con la implementación de servicios para el cumplimiento de sanciones no privativas de libertad.</t>
  </si>
  <si>
    <t>PA-45</t>
  </si>
  <si>
    <t>MPM5-P3-01</t>
  </si>
  <si>
    <t>Porcentaje de adolescentes con reiteración en el Sistema de Responsabilidad Penal para adolescentes por el mismo delito  u otro diferente .</t>
  </si>
  <si>
    <t>MPA1</t>
  </si>
  <si>
    <t>Gestión Soporte</t>
  </si>
  <si>
    <t>Dirección Administrativa</t>
  </si>
  <si>
    <t>PA-56</t>
  </si>
  <si>
    <t xml:space="preserve">Porcentaje de cumplimiento en el diseño e implementación del PLAN MAESTRO DE INFRAESTRUCTURA </t>
  </si>
  <si>
    <t>PA-57</t>
  </si>
  <si>
    <t>Porcentaje de cumplimiento en el diseño e implementación de un modelo de gestión administrativa</t>
  </si>
  <si>
    <t>PA-58</t>
  </si>
  <si>
    <t>PA-59</t>
  </si>
  <si>
    <t>Número de intervenciones en infraestructura para la atención a la Primera Infancia</t>
  </si>
  <si>
    <t>PA-60</t>
  </si>
  <si>
    <t>Porcentaje de implementación de la estrategia Cero Papel</t>
  </si>
  <si>
    <t>PA-61</t>
  </si>
  <si>
    <t>Número de  Centros de Desarrollo Infantil construidos</t>
  </si>
  <si>
    <t>PA-62</t>
  </si>
  <si>
    <t>Porcentaje de archivos transferidos en soporte físico al Archivo Central Unificado del ICBF organizados</t>
  </si>
  <si>
    <t>MPA1-P5-01</t>
  </si>
  <si>
    <t>Número de intervenciones en infraestructura en Sedes Regionales y Centros Zonales</t>
  </si>
  <si>
    <t>MPA1-P5-02</t>
  </si>
  <si>
    <t>Porcentaje de oportunidad en el direccionamiento de comunicaciones recibidas a través de la unidad de Correspondencia</t>
  </si>
  <si>
    <t>MPA1-P5-03</t>
  </si>
  <si>
    <t>MPA1-P5-04</t>
  </si>
  <si>
    <t>Porcentaje de verificación del Estado de los bienes inmuebles.</t>
  </si>
  <si>
    <t>MPA1-P5-05</t>
  </si>
  <si>
    <t>MPA1-P5-06</t>
  </si>
  <si>
    <t>Porcentaje de Comodatos suscritos y registrados</t>
  </si>
  <si>
    <t>MPA1-P5-07</t>
  </si>
  <si>
    <t>MPA1-P5-08</t>
  </si>
  <si>
    <t>MPA1-P5-09</t>
  </si>
  <si>
    <t>Porcentaje de archivos de gestión en soporte físico Organizados</t>
  </si>
  <si>
    <t>MPA1-P5-10</t>
  </si>
  <si>
    <t>Porcentaje del nivel de cumplimiento estándar de consumo de agua</t>
  </si>
  <si>
    <t>MPA1-P5-11</t>
  </si>
  <si>
    <t>Porcentaje del Nivel de cumplimiento estándar de consumo del recurso energético.</t>
  </si>
  <si>
    <t>Dirección de Abastecimiento</t>
  </si>
  <si>
    <t>PA-53</t>
  </si>
  <si>
    <t>Número de Regionales que implementan la Estrategia de Compras Locales y Compras Eficientes</t>
  </si>
  <si>
    <t>PA-54</t>
  </si>
  <si>
    <t>Número de modalidades de atención del ICBF que cuentan con modelos de costos.</t>
  </si>
  <si>
    <t>PA-55</t>
  </si>
  <si>
    <t>Porcentaje de los recursos  contratados, reportados en el Plan Anual de Adquisiciones</t>
  </si>
  <si>
    <t>MPA1-P4-01</t>
  </si>
  <si>
    <t>MPA1-P4-02</t>
  </si>
  <si>
    <t>Porcentaje de estudios de sector y costos entregados oportunamente a las áreas solicitantes.</t>
  </si>
  <si>
    <t>MPA1-P4-03</t>
  </si>
  <si>
    <t>MPA1-P4-04</t>
  </si>
  <si>
    <t>Dirección de Contratación</t>
  </si>
  <si>
    <t>PA-63</t>
  </si>
  <si>
    <t xml:space="preserve">Porcentaje de avance de la actualización y aplicación del Proceso de Gestión de Contratación en la Sede de la Dirección Nacional y Direcciones Regionales </t>
  </si>
  <si>
    <t>PA-64</t>
  </si>
  <si>
    <t>Porcentaje de contratos liquidados de la Sede de la Dirección Nacional y Direcciones Regionales</t>
  </si>
  <si>
    <t>Dirección de Gestión Humana</t>
  </si>
  <si>
    <t>PA-46</t>
  </si>
  <si>
    <t>Porcentaje de cobertura del plan de Bienestar</t>
  </si>
  <si>
    <t>PA-47</t>
  </si>
  <si>
    <t>Porcentaje de vacantes en la planta global</t>
  </si>
  <si>
    <t>PA-48</t>
  </si>
  <si>
    <t>Porcentaje de servidores capacitados</t>
  </si>
  <si>
    <t>PA-49</t>
  </si>
  <si>
    <t xml:space="preserve">Porcentaje de avance en  la implementación del  Plan Estratégico de Gestión Humana. </t>
  </si>
  <si>
    <t>MPA1-P1-01</t>
  </si>
  <si>
    <t>MPA1-P1-02</t>
  </si>
  <si>
    <t>Porcentaje de cumplimiento en actividades de seguridad y salud en el trabajo SG-SST</t>
  </si>
  <si>
    <t>MPA1-P1-03</t>
  </si>
  <si>
    <t>Porcentaje de satisfacción de actividades ejecutadas dentro del Plan de Bienestar</t>
  </si>
  <si>
    <t>MPA1-P1-04</t>
  </si>
  <si>
    <t>Porcentaje de eficacia de la capacitación realizadas a servidores públicos</t>
  </si>
  <si>
    <t>MPA1-P1-05</t>
  </si>
  <si>
    <t>Porcentaje de condiciones inseguras corregidas derivadas de las inspecciones realizadas</t>
  </si>
  <si>
    <t>MPA1-P1-06</t>
  </si>
  <si>
    <t>Porcentaje de apropiación de habitos de Autocuidado en Colaboradores</t>
  </si>
  <si>
    <t>MPA1-P1-07</t>
  </si>
  <si>
    <t>Porcentaje de colaboradores incapacitados enfermedad común, laboral y/o accidente de trabajo</t>
  </si>
  <si>
    <t>MPA1-P1-08</t>
  </si>
  <si>
    <t>Porcentaje de cargos en la planta global provistos</t>
  </si>
  <si>
    <t>MPA1-P1-09</t>
  </si>
  <si>
    <t>Porcentaje de etapas implementadas para la ejecución de los proyectos de aprendizaje en equipo</t>
  </si>
  <si>
    <t xml:space="preserve">Dirección Financiera </t>
  </si>
  <si>
    <t>PA-50</t>
  </si>
  <si>
    <t>Porcentaje de ejecución de pac recursos nación</t>
  </si>
  <si>
    <t>PA-51</t>
  </si>
  <si>
    <t>Porcentaje de ejecución de pac recursos propios</t>
  </si>
  <si>
    <t>MPA1-P2-01</t>
  </si>
  <si>
    <t>MPA1-P2-02</t>
  </si>
  <si>
    <t>Porcentaje de ejecución de los compromisos presupuestales establecidos en la vigencia</t>
  </si>
  <si>
    <t>MPA1-P2-03</t>
  </si>
  <si>
    <t>Oficina de Control Interno Disciplinario</t>
  </si>
  <si>
    <t>PA-52</t>
  </si>
  <si>
    <t xml:space="preserve">Porcentaje de quejas disciplinarias de vigencias anteriores tramitadas </t>
  </si>
  <si>
    <t>MPA1-P3-01</t>
  </si>
  <si>
    <t>Porcentaje de Decisiones confirmadas y recurridas</t>
  </si>
  <si>
    <t>MPA1-P3-02</t>
  </si>
  <si>
    <t>Porcentaje de quejas disciplinarias de la vigencia actual tramitadas .</t>
  </si>
  <si>
    <t>MPA1-P3-03</t>
  </si>
  <si>
    <t>Porcentaje de decisiones de Fondo en los procesos disciplinarios ordinarios..</t>
  </si>
  <si>
    <t>MPA1-P3-04</t>
  </si>
  <si>
    <t>Porcentaje de decisiones de Fondo en los procesos disciplinarios verbales adelantados</t>
  </si>
  <si>
    <t>MPA2</t>
  </si>
  <si>
    <t>Gestión Jurídica</t>
  </si>
  <si>
    <t>Oficina Asesora Jurídica</t>
  </si>
  <si>
    <t>PA-65</t>
  </si>
  <si>
    <t>MPA2-01</t>
  </si>
  <si>
    <t>Porcentaje de oportunidad en el cumplimiento de términos e intervenciones en los Procesos Judiciales.</t>
  </si>
  <si>
    <t>MPA2-02</t>
  </si>
  <si>
    <t>MPA2-03</t>
  </si>
  <si>
    <t>Porcentaje de recomendaciones para la prevención del daño antijurídico con plan de mejora en Isolución.</t>
  </si>
  <si>
    <t>MPA3</t>
  </si>
  <si>
    <t>Gestión Regional</t>
  </si>
  <si>
    <t>Oficina de Gestión Regional</t>
  </si>
  <si>
    <t>PA-66</t>
  </si>
  <si>
    <t>Porcentaje de cumplimiento de diseño e implementación del modelo de acompañamiento.</t>
  </si>
  <si>
    <t>PA-67</t>
  </si>
  <si>
    <t>Porcentaje de regionales priorizadas que mejoraron su gestión.</t>
  </si>
  <si>
    <t>MPA4</t>
  </si>
  <si>
    <t>Gestión Cooperación</t>
  </si>
  <si>
    <t xml:space="preserve">Oficina de Cooperación y Convenios </t>
  </si>
  <si>
    <t>PA-68</t>
  </si>
  <si>
    <t>PA-69</t>
  </si>
  <si>
    <t>PA-70</t>
  </si>
  <si>
    <t>Servicios prestados a través de la estrategia del Derecho a La Felicidad</t>
  </si>
  <si>
    <t>PA-71</t>
  </si>
  <si>
    <t>Recursos obtenidos por cooperación</t>
  </si>
  <si>
    <t>MPA5</t>
  </si>
  <si>
    <t>Gestión Servicio y Atención</t>
  </si>
  <si>
    <t>Dirección de Servicio y Atención</t>
  </si>
  <si>
    <t>PA-72</t>
  </si>
  <si>
    <t>PA-73</t>
  </si>
  <si>
    <t>Porcentaje de Implementación del Modelo de Atención Presencial y Puesta en funcionamiento de la  Línea 106 en las 33 Regionales del ICBF en el país</t>
  </si>
  <si>
    <t>PA-74</t>
  </si>
  <si>
    <t>Porcentaje de quejas, reclamos y sugerencias solucionados oportunamente</t>
  </si>
  <si>
    <t>MPA5-P2-01</t>
  </si>
  <si>
    <t>Porcentaje de oportunidad en la constatación de Denuncias Proceso Administrativo Restablecimiento de Derechos.</t>
  </si>
  <si>
    <t>MPA5-P2-02</t>
  </si>
  <si>
    <t>Porcentaje de oportunidad en la atención de peticiones  de Asuntos Conciliables</t>
  </si>
  <si>
    <t>MPA6</t>
  </si>
  <si>
    <t>Gestión Tecnológica</t>
  </si>
  <si>
    <t xml:space="preserve">Dirección de Información y Tecnología </t>
  </si>
  <si>
    <t>PA-75</t>
  </si>
  <si>
    <t>PA-76</t>
  </si>
  <si>
    <t>Porcentaje de avance en la implementación del plan estratégico de desarrollo informático y tecnológico del ICBF</t>
  </si>
  <si>
    <t>MPA6-01</t>
  </si>
  <si>
    <t xml:space="preserve">Porcentaje de Incidentes de seguridad atendidos oportunamente  </t>
  </si>
  <si>
    <t>MPA6-02</t>
  </si>
  <si>
    <t>Porcentaje de Sistemas de información de Apoyo del ICBF fortalecidos, implementados  con alcance evolutivo y adaptativo</t>
  </si>
  <si>
    <t>MPA6-03</t>
  </si>
  <si>
    <t>Porcentaje de Sistemas de información Misionales del ICBF fortalecidos, implementados  con alcance evolutivo y adaptativo</t>
  </si>
  <si>
    <t>MPA6-04</t>
  </si>
  <si>
    <t>Porcentaje de uso de los sistemas de información en el ICBF</t>
  </si>
  <si>
    <t>MPA7</t>
  </si>
  <si>
    <t>Gestión Comunicaciones</t>
  </si>
  <si>
    <t>Oficina Asesora de Comunicaciones</t>
  </si>
  <si>
    <t>PA-77</t>
  </si>
  <si>
    <t>PA-78</t>
  </si>
  <si>
    <t>PA-79</t>
  </si>
  <si>
    <t>MPE1</t>
  </si>
  <si>
    <t>Direccionamiento Estratégico</t>
  </si>
  <si>
    <t>Subdirección de Programación</t>
  </si>
  <si>
    <t>PA-80</t>
  </si>
  <si>
    <t xml:space="preserve">Porcentaje de cumplimiento de la meta de compromisos presupuestales concertadas con Presidencia </t>
  </si>
  <si>
    <t>PA-81</t>
  </si>
  <si>
    <t>Porcentaje de cumplimiento de la meta de obligaciones presupuestales concertadas con Presidencia.</t>
  </si>
  <si>
    <t>PA-82</t>
  </si>
  <si>
    <t>Porcentaje de Integración del modelo de costos del ICBF dentro de las Metas Sociales y Financieras</t>
  </si>
  <si>
    <t>PA-83</t>
  </si>
  <si>
    <t>PA-84</t>
  </si>
  <si>
    <t>Porcentaje de reducción de solicitudes de traslados presupuestales aprobadas y en resolución</t>
  </si>
  <si>
    <t>PA-85</t>
  </si>
  <si>
    <t>Porcentaje de Avance en el Desarrollo del modelo de Distribución de Recursos</t>
  </si>
  <si>
    <t>MPE2</t>
  </si>
  <si>
    <t>Mejoramiento Continuo</t>
  </si>
  <si>
    <t>Subdirección de Mejoramiento Organizacional</t>
  </si>
  <si>
    <t>PA-86</t>
  </si>
  <si>
    <t>PA-87</t>
  </si>
  <si>
    <t>PA-88</t>
  </si>
  <si>
    <t>Porcentaje de avance en la implementación del Plan para postulación al Premio Colombiano a la Calidad de la Gestión</t>
  </si>
  <si>
    <t>PA-89</t>
  </si>
  <si>
    <t>Numero de trámites y/o procedimientos administrativos  racionalizados y actualizados en el portal SUIT</t>
  </si>
  <si>
    <t>MPE2-01</t>
  </si>
  <si>
    <t>MPE2-02</t>
  </si>
  <si>
    <t>MPE2-03</t>
  </si>
  <si>
    <t>Porcentaje de Riesgos mitigados</t>
  </si>
  <si>
    <t>MPE2-04</t>
  </si>
  <si>
    <t>MPE2-05</t>
  </si>
  <si>
    <t>Porcentaje de Acciones preventivas eficaces</t>
  </si>
  <si>
    <t>MPE3</t>
  </si>
  <si>
    <t>Coordinación y Articulación del SNBF</t>
  </si>
  <si>
    <t>Dirección del Sistema Nacional de Bienestar Familiar</t>
  </si>
  <si>
    <t>PA-90</t>
  </si>
  <si>
    <t>Número de Municipios y departamentos asistidos técnicamente en el ciclo de gestión de la Política Pública de primera Infancia, Infancia Adolescencia y fortalecimiento a la Familia</t>
  </si>
  <si>
    <t>PA-91</t>
  </si>
  <si>
    <t>PA-92</t>
  </si>
  <si>
    <t>Número de Municipios y departamentos monitoreados en la operación de los Consejos de Política Social</t>
  </si>
  <si>
    <t>PA-93</t>
  </si>
  <si>
    <t>Porcentaje del Plan de acción del SNBF 2015 -2018  construido, validado (2015), implementado, monitoreado (2016-2017) y evaluado (2018)</t>
  </si>
  <si>
    <t>PA-94</t>
  </si>
  <si>
    <t>PA-95</t>
  </si>
  <si>
    <t>Número de proyectos tipo de inversión formulados y socializados con las entidades territoriales con el fin de acceder a recursos del Sistema de Regalias.</t>
  </si>
  <si>
    <t>MPEV1</t>
  </si>
  <si>
    <t>Evaluación, Monitoreo y Control de la Gestión</t>
  </si>
  <si>
    <t xml:space="preserve">Subdirección de Monitoreo y Evaluación </t>
  </si>
  <si>
    <t>PA-96</t>
  </si>
  <si>
    <t>Número de Evaluaciones e investigaciones realizadas</t>
  </si>
  <si>
    <t>PA-97</t>
  </si>
  <si>
    <t xml:space="preserve">Porcentaje de avance del diseño e implementación de la sistematización del tablero de control </t>
  </si>
  <si>
    <t>PA-98</t>
  </si>
  <si>
    <t>Porcentaje de cumplimiento de compromisos formulados en las mesas publicas y rendición de cuentas</t>
  </si>
  <si>
    <t>MPEV1-P1-01</t>
  </si>
  <si>
    <t>Porcentaje de avance de las etapas para la realización de evaluaciones e investigaciones a los programas del ICBF</t>
  </si>
  <si>
    <t>MPEV1-P1-02</t>
  </si>
  <si>
    <t>Porcentaje de avance de Informes realizados sobre la monitoreo institucional a nivel nacional y regional</t>
  </si>
  <si>
    <t>Oficina de Control Interno</t>
  </si>
  <si>
    <t>PA-99</t>
  </si>
  <si>
    <t xml:space="preserve">Porcentaje de Ejecución de Auditoria del Sistema de Gestión de Calidad a Regionales </t>
  </si>
  <si>
    <t>PA-100</t>
  </si>
  <si>
    <t>Porcentaje de Ejecución de Auditoria del Sistema de Gestión de Calidad a los Macro procesos/procesos de la Sede de la Dirección General.</t>
  </si>
  <si>
    <t>PA-101</t>
  </si>
  <si>
    <t>PA-102</t>
  </si>
  <si>
    <t>MPEV2</t>
  </si>
  <si>
    <t>Aseguramiento de la Calidad de los Servicios Misionales del ICBF</t>
  </si>
  <si>
    <t>Oficina de Aseguramiento a la calidad</t>
  </si>
  <si>
    <t>PA-103</t>
  </si>
  <si>
    <t>Número de  Visitas de Inspección, Vigilancia y Control realizadas a instituciones prestadoras del Servicio Público  de Bienestar Familiar</t>
  </si>
  <si>
    <t>PA-104</t>
  </si>
  <si>
    <t>PA-105</t>
  </si>
  <si>
    <t>PA-106</t>
  </si>
  <si>
    <t>3. Fortalecer en las familias y comunidades étnicas capacidades que promuevan su desarrollo, fortalezcan sus vínculos de cuidado mutuo y prevengan la violencia intrafamiliar y de género.</t>
  </si>
  <si>
    <t>Apoyo formativo a la familia para ser garante  de derechos a nivel nacional</t>
  </si>
  <si>
    <t>E-12</t>
  </si>
  <si>
    <t>Familias beneficiadas por el programa "Familias con bienestar"</t>
  </si>
  <si>
    <t xml:space="preserve">El primer corte evaluativo presentará avances en la realización del diagnóstico, de las estrategias y acciones de intervención que en el ámbito famililar desarrollan las diferentes areas misionales. 
El segundo corte evaluativo presentará el documento diagnóstico y el avance sobre los contextos de intervención según las particularidades territoriales y de enfoque diferencial mas el avance de la conformación de una mesa de trabajo intermisional para conciliar el plan de implementación.
El tercer corte evaluativo presentará el documento de los contextos de intervención y el avance en el estudio de factibilidad y del plan de implementación. 
El cuarto corte evaluativo presentará el plan de implementación para la vigencia 2016 - 2018 conciliado en la mesa de trabajo. </t>
  </si>
  <si>
    <t>La medición del indicador se realizará trimestralmente durante la vigencia 2015</t>
  </si>
  <si>
    <t>Diseñar: Hace referencia a la construcción del  manual operativo,  instrumento de recolección de información y  formatos para la caracterización de las familias, los cuales  orientan el desarrollo de la modalidad en los territorios
Focalizar: Hace referencia a la Identificación de las familias y comunidades donde se implementará la forma innovadora de intervención
Implementar: Hace referencia a la ejecución de la modalidad generando las acciones de atención familiar y comunitaria</t>
  </si>
  <si>
    <t>4. Promover la seguridad alimentaria y nutricional en el desarrollo de la primera infancia, los NNA y la familia.</t>
  </si>
  <si>
    <t>Desarrollar acciones de promoción y prevención en el marco de la política de seguridad alimentaria y nutricional en el territorio nacional</t>
  </si>
  <si>
    <t>Informe comité de planeación de la Dirección de Primera infancia</t>
  </si>
  <si>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"EstadoPesoTalla/Inicial", filtre los datos que presentan Desnutrición Aguda y Desnutrición Aguda Severa (tomar el dato y registrarlo, este será el denominador).
f) Manteniendo los filtros anteriormente mencionados dirijirse a la columna "EstadoPesoTallaFinal"  y  filtre las opciones  "Riesgo de peso bajo para la talla y Peso adecuado para la talla"  (tomar el dato y registrarlo, este será el numerador).
</t>
    </r>
    <r>
      <rPr>
        <b/>
        <sz val="8"/>
        <rFont val="Calibri Light"/>
        <family val="2"/>
        <scheme val="major"/>
      </rPr>
      <t>Para el calculo del Denominador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"EstadoPesoTallaFinal", filtre los datos que presentan Desnutrición Aguda y Desnutrición Aguda Severa (tomar el dato y registrarlo, este será el denominador).</t>
    </r>
  </si>
  <si>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Desnutrición Aguda: Refleja el déficit en el peso con relación a la talla (P/T) sin tener en cuenta la edad. Se dice que hay peso bajo para la talla cuando el indicador P/T se encuentra por debajo de -2 desviaciones estándar.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 </t>
  </si>
  <si>
    <t>E-21</t>
  </si>
  <si>
    <t xml:space="preserve">Evaluar  el efecto de los programas  de HI - HCB - CDI Institucional en los niños y niñas  en términos de su estado nutricional     </t>
  </si>
  <si>
    <t>Si</t>
  </si>
  <si>
    <t>Porcentaje</t>
  </si>
  <si>
    <t>Creciente</t>
  </si>
  <si>
    <t>Impacto</t>
  </si>
  <si>
    <t/>
  </si>
  <si>
    <t>LP1</t>
  </si>
  <si>
    <t>Gestión misional y de gobierno</t>
  </si>
  <si>
    <t>LP1-C1</t>
  </si>
  <si>
    <t>Indicadores y metas de gobierno</t>
  </si>
  <si>
    <t>C-320-1504-13</t>
  </si>
  <si>
    <t>No. niños y niñas entre dos y cinco años reportados al SSN que pasaron a Riesgo o Peso Adecuado para la Talla en HI - HCB - CDI (excluyendo FAMI, RN, RNEC) / Total de niños y niñas  entre dos y cinco años de los HI - HCB - CDI (excluyendo FAMI, RN, RNEC) reportados al Sistema de Seguimiento Nutricional con Desnutrición Aguda en el primer trimestre</t>
  </si>
  <si>
    <t>No. niños y niñas entre dos y cinco años reportados al SSN que pasaron a Riesgo o Peso Adecuado para la Talla en HI - HCB - CDI (excluyendo FAMI, RN, RNEC)</t>
  </si>
  <si>
    <t>Total de niños y niñas  entre dos y cinco años de los HI - HCB - CDI (excluyendo FAMI, RN, RNEC) reportados al Sistema de Seguimiento Nutricional con Desnutrición Aguda en el primer trimestre</t>
  </si>
  <si>
    <t>Sistema de Información Misional CUENTAME</t>
  </si>
  <si>
    <t>Número de Familias atendidas mediante formas innovadoras de intervención</t>
  </si>
  <si>
    <t>Medir el avance de las acciones planteadas para el diseño, focalización e implementación de formas innovadoras de intervención comunitaria.</t>
  </si>
  <si>
    <t>N/A</t>
  </si>
  <si>
    <t>Bimestral</t>
  </si>
  <si>
    <t>Número</t>
  </si>
  <si>
    <t>Gestión misional y de Gobierno</t>
  </si>
  <si>
    <t>C-320-1504-6</t>
  </si>
  <si>
    <t>Número de familias atendidas por la modalidad / Número total de familias programadas para la atención en la modalidad</t>
  </si>
  <si>
    <t>Apoyar la consolidación de la oferta institucional del ICBF orientada a fortalecer las capacidades de las familias y las comunidades colombianas para ser agentes de su propio desarrollo a partir de la unificación del enfoque conceptual en un plan de implementación 2016-2018</t>
  </si>
  <si>
    <t>Producto</t>
  </si>
  <si>
    <t>Calidad</t>
  </si>
  <si>
    <t>Actividades cumplidas para la generación del plan de implementación de un modelo de enfoque conceptual de inclusión y atención a las familias con las áreas misionales / Actividades propuestas a desarrollar en la generación del plan de implementación de un modelo de enfoque conceptual de inclusión y atención a las familias con las áreas misionales</t>
  </si>
  <si>
    <t>Número de Familias de grupos étnicos atendidas por la modalidad "Territorios Étnicos con Bienestar".</t>
  </si>
  <si>
    <t>Número de familias atendidas de la modalidad Territorios Étnicos con Bienestar / Número de familias programadas para ser atendidas por la modalidad Territorios Étnicos con Bienestar</t>
  </si>
  <si>
    <t>Número de familias atendidas de la modalidad Territorios Étnicos con Bienestar</t>
  </si>
  <si>
    <t>Número de familias programadas para ser atendidas por la modalidad Territorios Étnicos con Bienestar</t>
  </si>
  <si>
    <t>SIM - Ejecución de Metas sociales y financieras de la modalidad Territorios etnicos con Bienestar usando como insumo el Formato F1 LM5 MPM3</t>
  </si>
  <si>
    <t>SIM - Programación de Metas sociales y financieras de la modalidad Territorios etnicos con Bienestar usando como insumo los proyectos aprobados</t>
  </si>
  <si>
    <t>Número de Familias atendidas por  la modalidad "Familias con bienestar"</t>
  </si>
  <si>
    <t>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t>
  </si>
  <si>
    <t>SIM - Ejecución de Metas sociales y financieras de la modalidad Familias con Bienestar, usando como insumo el formato "F2 MPM3 Seguimiento de Atención a Familias v4"</t>
  </si>
  <si>
    <t>SIM - Programación de Metas sociales y financieras de la modalidad Familias con Bienestar</t>
  </si>
  <si>
    <t xml:space="preserve">Porcentaje </t>
  </si>
  <si>
    <t>Gestión</t>
  </si>
  <si>
    <t xml:space="preserve">Eficiencia </t>
  </si>
  <si>
    <t>C-320-1504-4</t>
  </si>
  <si>
    <t xml:space="preserve">Numero de casos de derechos  vulnerados, inobservados o amenazados identificados mediante diagnostico de derechos </t>
  </si>
  <si>
    <t>Herramienta de seguimiento a la gestion para la garantia de derechos contemplada bajo el Lineamiento Tecnico del Programa "Generaciones con Bienestar"</t>
  </si>
  <si>
    <t>Diagnóstico de Derechos del Programa Generaciones con Bienestar</t>
  </si>
  <si>
    <t>Respuesta efectivas a las  gestiones  realizadas por el operador para la activación de la ruta de restablecimiento derechos. / Números de casos en los cuales se ha realizado gestión para la activación de ruta de restablecimiento de derechos por parte de operador</t>
  </si>
  <si>
    <t>Respuesta efectivas a las  gestiones  realizadas por el operador para la activación de la ruta de restablecimiento derechos.</t>
  </si>
  <si>
    <t>Números de casos en los cuales se ha realizado gestión para la activación de ruta de restablecimiento de derechos por parte de operador</t>
  </si>
  <si>
    <t>Herramienta de seguimiento en Excel diligenciada mensualmente por el enlace regional del Programa Generaciones con Bienestar.</t>
  </si>
  <si>
    <t xml:space="preserve">Medir el número de horas de encuentros vivenciales que realizan los operadores del Programa de Promoción y Prevención para la Protección Integral de niños, niñas y adolescentes "Generaciones con Bienestar", en las modalidades GCB Tradicional y  GCB Rural y  GCB Étnicos. </t>
  </si>
  <si>
    <t xml:space="preserve">Producto </t>
  </si>
  <si>
    <t xml:space="preserve">  Número de horas de encuentros vivenciales realizados por el Programa de Promoción y Prevención para la Protección Integral de los niños, niñas y adolescentes "Generaciones con Bienestar". /   Número de horas de encuentros vivenciales programadas  por el Programa de Promoción y Prevención para la Protección Integral de los niños, niñas y adolescentes "Generaciones con Bienestar".</t>
  </si>
  <si>
    <t xml:space="preserve">  Número de horas de encuentros vivenciales realizados por el Programa de Promoción y Prevención para la Protección Integral de los niños, niñas y adolescentes "Generaciones con Bienestar".</t>
  </si>
  <si>
    <t xml:space="preserve">  Número de horas de encuentros vivenciales programadas  por el Programa de Promoción y Prevención para la Protección Integral de los niños, niñas y adolescentes "Generaciones con Bienestar".</t>
  </si>
  <si>
    <t>Lineamiento Tecnico Programa "Generaciones con Bienestar" según metas SIM</t>
  </si>
  <si>
    <t>Identificar la participación de los Niños, Niñas y Adolescentes  entre los 6 y 17 los años,  identificados  como  victimas,  en programas y estrategias de prevención y promoción de derechos</t>
  </si>
  <si>
    <t>Ejecución de Metas sociales y financieras Sistema de Información Misional SIM
Reportes de la Dirección de Niñez y Adolescencia</t>
  </si>
  <si>
    <t>Metas sociales y financieras Sistema de Información Misional SIM</t>
  </si>
  <si>
    <t xml:space="preserve">Promover y consolidar escenarios de construcción colectiva para garantizar la participación significativa de Niños Niñas y Adolescentes en los territorios </t>
  </si>
  <si>
    <t xml:space="preserve">Número </t>
  </si>
  <si>
    <t xml:space="preserve">Gestión </t>
  </si>
  <si>
    <t>C-320-1504-11</t>
  </si>
  <si>
    <t>Número de ejercicios de promoción de la participación significativa de niños, niñas y adolescentes  en políticas, programas, proyectos y estrategias desarrollados en los territorios. /  Número de ejercicios de promoción de la participación significativa de niños, niñas y adolescentes  en políticas, programas, proyectos y estrategias programados.</t>
  </si>
  <si>
    <t xml:space="preserve"> Número de ejercicios de promoción de la participación significativa de niños, niñas y adolescentes  en políticas, programas, proyectos y estrategias programados.</t>
  </si>
  <si>
    <t>Herramienta de seguimiento en Excel de los ejercicios de participación.</t>
  </si>
  <si>
    <t>Documento Técnico conceptual y metodologico para el desarrollo de los ejercicios de control social a lo programas, proyectos y estrategias de la Dirección de Niñez y Adolescencia</t>
  </si>
  <si>
    <t>Número de  agentes educativos institucionales y comunitarios de Programas del ICBF formados en derechos sexuales y reproductivos y prevención del embarazo adolescente en el periodo de medición</t>
  </si>
  <si>
    <t xml:space="preserve">Base de datos de personas capacitadas en las Regionales de manera presencial, más la base de datos que suministre la Escuela Virtual de personas formadas de manera virtual.   </t>
  </si>
  <si>
    <t xml:space="preserve">Mide el número de municipios que implementan la estrategia de Embarazo en Adolescencia de acuerdo con los lineamientos establecidos por el ICBF </t>
  </si>
  <si>
    <t xml:space="preserve">Número de municipios   programados para  la implementación de la  estrategia de Prevención de Embarazo en Adolescentes </t>
  </si>
  <si>
    <t>Consolidado de los informes trimestrales de los gestores de prevención de embarazo en la adolescencia, sobre el nivel de avance de la implementación de la estrategia</t>
  </si>
  <si>
    <t>Matriz de territorialización de la estrategia de Prevención de Embarazo en Adolescentes</t>
  </si>
  <si>
    <t xml:space="preserve">Mide el numero de departamentos  que implementan la estrategia de Embarazo en Adolescencia de acuerdo con los lineamientos establecidos por el ICBF </t>
  </si>
  <si>
    <t xml:space="preserve">Numero de  departamentos  con la implementación de la estrategia de Prevención de Embarazo en Adolescentes  / Número de departamentos programados para  la implementación de la  estrategia de Prevención de Embarazo en Adolescentes </t>
  </si>
  <si>
    <t xml:space="preserve">Numero de  departamentos  con la implementación de la estrategia de Prevención de Embarazo en Adolescentes </t>
  </si>
  <si>
    <t xml:space="preserve">Número de departamentos programados para  la implementación de la  estrategia de Prevención de Embarazo en Adolescentes </t>
  </si>
  <si>
    <t xml:space="preserve">Consolidado de los informes trimestrales de los gestores de prevención de embarazo en la adolescencia, sobre el nivel de avance de la implementación de la estrategia </t>
  </si>
  <si>
    <t>Valorar los alcances en el diseño y la implementación de una política pública nacional para niños, niñas y adolescentes entre los 6 y los 17 años, en el marco de la protección y el desarrollo integral de los mismos..</t>
  </si>
  <si>
    <t>Número de actividades realizadas durante la vigencia / Número de actividades programadas durante la vigencia</t>
  </si>
  <si>
    <t>Número de actividades realizadas durante la vigencia</t>
  </si>
  <si>
    <t>Número de actividades programadas durante la vigencia</t>
  </si>
  <si>
    <t>Informe trimestral Generado por la Dirección de Niñez y Adolescencia frente al avance de las actividades.</t>
  </si>
  <si>
    <t>Valorar los alcances en el diseño y la implementación de una ruta integral de atenciones para niños, niñas y adolescentes entre los 6 y los 17 años, en el marco de la protección y el desarrollo integral de los mismos.</t>
  </si>
  <si>
    <t>Dar cuenta de los niños y niñas víctimas de conflicto armado atendidos en las diferentes modalidades de atención a la primera infancia.</t>
  </si>
  <si>
    <t>Numero de niños y niñas menores de cinco años víctimas del conflicto armado beneficiados con las modalidades de atención a la Primera Infancia. / Meta de Victimas en Primera Infancia</t>
  </si>
  <si>
    <t>Numero de niños y niñas menores de cinco años víctimas del conflicto armado beneficiados con las modalidades de atención a la Primera Infancia.</t>
  </si>
  <si>
    <t>Meta de Victimas en Primera Infancia</t>
  </si>
  <si>
    <t xml:space="preserve">Sistema de Información de Primera Infancia y
 Base de datos de la Red Unidos. </t>
  </si>
  <si>
    <t>Conocer el número de niños y niños de la RED UNIDOS que son atendidos de acuerdo a su edad en las distintas modalidades de atención a primera infancia según criterios ANSPE</t>
  </si>
  <si>
    <t>Número de niños y niñas de la Red Unidos en las atendidos modalidades de atención integral a la primera infancia de acuerdo a los criterios de la ANSPE / Meta institucional de Red Unidos</t>
  </si>
  <si>
    <t>Número de niños y niñas de la Red Unidos en las atendidos modalidades de atención integral a la primera infancia de acuerdo a los criterios de la ANSPE</t>
  </si>
  <si>
    <t>Meta institucional de Red Unidos</t>
  </si>
  <si>
    <t>Meta Unidos para Primera Infancia</t>
  </si>
  <si>
    <t>Conocer el numero de niños y niñas en primera infancia cuyos padres o cuidadores participan en procesos de formación.</t>
  </si>
  <si>
    <t>Numero de niños y niñas en modalidades integrales de educación inicial y cuidado integrales en familias que participan en procesos de formación. / Meta Programada en SIM de modalidades en Atención Integral</t>
  </si>
  <si>
    <t>Numero de niños y niñas en modalidades integrales de educación inicial y cuidado integrales en familias que participan en procesos de formación.</t>
  </si>
  <si>
    <t>Meta Programada en SIM de modalidades en Atención Integral</t>
  </si>
  <si>
    <t>Sistema de Información de primera infancia</t>
  </si>
  <si>
    <t>Numero de niños y niñas beneficiados con complementos entregados por el Programa -DIA / Numero de niños y niñas programados a atender en metas sociales y financieras para el Programa -DIA</t>
  </si>
  <si>
    <t>Numero de niños y niñas beneficiados con complementos entregados por el Programa -DIA</t>
  </si>
  <si>
    <t>Numero de niños y niñas programados a atender en metas sociales y financieras para el Programa -DIA</t>
  </si>
  <si>
    <t>Consolidado Metas sociales y financieras.</t>
  </si>
  <si>
    <t>Consolidado metas sociales y financieras (programación vigente)</t>
  </si>
  <si>
    <t>Cumplimiento en la promoción de la garantía de los derechos de los niños y niñas a través de la gestión del Registro Civil, consulta de crecimiento y desarrollo y esquema de vacunación completo en las modalidades de atención a la Primera Infancia</t>
  </si>
  <si>
    <t>Número de niños y niñas que durante la atención obtienen el registro civil de nacimiento, la consulta de crecimiento y desarrollo y el esquema de vacunación completo. / Número de niños y niñas que en la primera toma no contaban con alguna de las realizaciones: registro civil de nacimiento, consulta de crecimiento y desarrollo y esquema de vacunación completo.</t>
  </si>
  <si>
    <t>Número de niños y niñas que durante la atención obtienen el registro civil de nacimiento, la consulta de crecimiento y desarrollo y el esquema de vacunación completo.</t>
  </si>
  <si>
    <t>Número de niños y niñas que en la primera toma no contaban con alguna de las realizaciones: registro civil de nacimiento, consulta de crecimiento y desarrollo y esquema de vacunación completo.</t>
  </si>
  <si>
    <t>Sistema de Información de Primera Infancia</t>
  </si>
  <si>
    <t>Conocer el numero de niños y niñas en primera infancia que cuentan con esquema de vacunación completo</t>
  </si>
  <si>
    <t>Numero de niños y niñas atendidos en las modalidades de Atención Integral a la Primera Infancia que cuentan con esquema de vacunación completo / Meta Programada en SIM de modalidades en Atención Integral</t>
  </si>
  <si>
    <t>Numero de niños y niñas atendidos en las modalidades de Atención Integral a la Primera Infancia que cuentan con esquema de vacunación completo</t>
  </si>
  <si>
    <t>Consolidado de Metas Sociales y Financieras (Programación Vigente)</t>
  </si>
  <si>
    <t>Conocer el numero de niños y niñas en primera infancia que cuentan con Registro Civil de Nacimiento</t>
  </si>
  <si>
    <t>Numero de niños y niñas atendidos en las modalidades de Atención Integral a la Primera Infancia que cuentan con Registro Civil de Nacimiento. / Meta Programada en SIM de modalidades en Atención Integral</t>
  </si>
  <si>
    <t>Numero de niños y niñas atendidos en las modalidades de Atención Integral a la Primera Infancia que cuentan con Registro Civil de Nacimiento.</t>
  </si>
  <si>
    <t>Cantidad de niños y niñas en primera infancia que registran valoración de su estado nutricional y seguimiento del mismo.</t>
  </si>
  <si>
    <t>Número de niños y niñas que registran valoración y seguimiento de su estado nutricional.</t>
  </si>
  <si>
    <t xml:space="preserve">Sistema de Información de Primera Infancia </t>
  </si>
  <si>
    <t>Conocer el número de niños y niñas son atendidos en Hogares Comunitarios de Bienestar Tradicionales.</t>
  </si>
  <si>
    <t>Número de niños y niñas atendidos en las modalidades Hogares Comunitarios Familiares, FAMI, Grupal y otras formas de atención tradicionales / Meta Programada en SIM de modalidades Hogares Comunitarios Familiares, FAMI, Grupal y otras formas de atención tradicionales</t>
  </si>
  <si>
    <t>Número de niños y niñas atendidos en las modalidades Hogares Comunitarios Familiares, FAMI, Grupal y otras formas de atención tradicionales</t>
  </si>
  <si>
    <t>Meta Programada en SIM de modalidades Hogares Comunitarios Familiares, FAMI, Grupal y otras formas de atención tradicionales</t>
  </si>
  <si>
    <t>Consolidado Metas Sociales y Financieras</t>
  </si>
  <si>
    <t>Medir el número de visitas realizadas en el proceso de supervisión a las modalidades de Primera Infancia.</t>
  </si>
  <si>
    <t>Número de visitas realizadas en la implementación del proceso de supervisión a las modalidades de Primera Infancia. / Meta programada de visitas de supervisión</t>
  </si>
  <si>
    <t>Número de visitas realizadas en la implementación del proceso de supervisión a las modalidades de Primera Infancia.</t>
  </si>
  <si>
    <t>Meta programada de visitas de supervisión</t>
  </si>
  <si>
    <t>Reporte generado por el equipo de Supervisión.</t>
  </si>
  <si>
    <t>Total de municipios y departamentos focalizados en la vigencia para recibir las orientaciones técnicas en la apropiación e implementación de la ruta integral de atenciones.</t>
  </si>
  <si>
    <t>Reporte del proceso de acompañamiento</t>
  </si>
  <si>
    <t>Sistema de información de primera infancia CUENTAME</t>
  </si>
  <si>
    <t>Meta programada estrategia fiesta de la lectura</t>
  </si>
  <si>
    <t>Conocer el número nuevas infraestructuras de CDIs que serán entregados en la vigencias para operación de la modalidades de Atención Integral a la Primera Infancia.</t>
  </si>
  <si>
    <t>Sumatoria de nuevas infraestructuras CDIs entregadas en la vigencia / Meta programada de CDIs entregados para operación</t>
  </si>
  <si>
    <t>Sumatoria de nuevas infraestructuras CDIs entregadas en la vigencia</t>
  </si>
  <si>
    <t>Meta programada de CDIs entregados para operación</t>
  </si>
  <si>
    <t>Meta de formación y cualificación de AE</t>
  </si>
  <si>
    <t>Conocer la proporción de Hogares Comunitarios que transitan a la atención integral en la primera infancia</t>
  </si>
  <si>
    <t>Número de Hogares Comunitarios que cumplen los estándares de Atención Integral</t>
  </si>
  <si>
    <t>Reporte consolidado del equipo de supervisión de la Dirección de Primera Infancia</t>
  </si>
  <si>
    <t>Reporte SIM - HCB integral</t>
  </si>
  <si>
    <t xml:space="preserve"> Conocer la proporción de niños y niñas reportados por el ICBF al Ministerio de Educación para ser incluidos en el proceso de matricula e ingresar al Sistema Educativo.</t>
  </si>
  <si>
    <t>Número de niños y niñas de las modalidades de Primera Infancia, reportados al Ministerio de Educación para matricular al sistema educativo. / Número de niños y niñas que al 31 de marzo de 2016 cumplan mas de 5 años</t>
  </si>
  <si>
    <t>Número de niños y niñas de las modalidades de Primera Infancia, reportados al Ministerio de Educación para matricular al sistema educativo.</t>
  </si>
  <si>
    <t>Número de niños y niñas que al 31 de marzo de 2016 cumplan mas de 5 años</t>
  </si>
  <si>
    <t>Reportes del ICBF a las Secretarias de Educación en las Instancias de Concertación a nivel Regional</t>
  </si>
  <si>
    <t>Sistema de Información de Primera Infancia - CUENTAME</t>
  </si>
  <si>
    <t>Conocer la proporción de niños y niñas que transitan y reciben servicios de educación inicial, cuidado y nutrición en el marco de la Atención Integral a la Primera Infancia.</t>
  </si>
  <si>
    <t>Consolidado de Metas Sociales y Financieras</t>
  </si>
  <si>
    <t>Conocer el número de niños y niñas que reciben servicios de educación inicial, cuidado y nutrición en el marco de la Atención Integral a la Primera Infancia.</t>
  </si>
  <si>
    <t>Número de niños, niñas y gestantes atendidos en las modalidades de Atención Integral a la Primera Infancia. / Meta Programada en SIM de modalidades en Atención Integral</t>
  </si>
  <si>
    <t>Número de niños, niñas y gestantes atendidos en las modalidades de Atención Integral a la Primera Infancia.</t>
  </si>
  <si>
    <r>
      <rPr>
        <b/>
        <sz val="8"/>
        <rFont val="Calibri Light"/>
        <family val="2"/>
        <scheme val="major"/>
      </rPr>
      <t xml:space="preserve">Para el calculo del Numerador se debe: </t>
    </r>
    <r>
      <rPr>
        <sz val="8"/>
        <rFont val="Calibri Light"/>
        <family val="2"/>
        <scheme val="major"/>
      </rPr>
      <t xml:space="preserve">
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t>
    </r>
  </si>
  <si>
    <t>E-23</t>
  </si>
  <si>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y desnutrición global al ingreso y que al finalizar el semestre  pasaron  a peso adecuado para la talla o peso adecuado para la edad (entre -1 y +1 D.E.). No se tienen en cuenta los niños y niñas que pasan a sobrepeso y obesidad debido a que se considera desmejoramiento nutricional.
•Mejoramiento del estado nutricional: Corresponde a los niños que cumpliendo con los criterios de ingreso cambiaron positivamente en la desviación estándar en el indicador peso / talla o peso /edad según corresponda; para efectos de este ejercicio se considerará mejoramento cuando la Desviación Estándar sea igual o mayor a -2 D.E. El mejoramiento del estado nutricional se determinará al cumplir los seis meses de intervencion en la modalidad de Recuperación Nutricional con Enfoque Comunitario. </t>
  </si>
  <si>
    <t>Cantidad</t>
  </si>
  <si>
    <t>X &gt; 100%  del rango de evaluación optimo establecido por mes para las toneladas solicitadas y distribuidas en los plazos establecidos; marca oportunidad en los sitios definidos por el ICBF como puntos primarios de recibo en la entrega del producto. 
90  ≤ X &lt; 95 % del rango de evaluación optimo establecido por mes, es necesario revisar  y crear planes de mejora, sobre las novedades reportadas que afectan el cumplimiento del 100% de la meta fijada para este indicador.
X &lt; 90% del rango de evaluación optimo establecido por mes, se hace necesario replantear inmediatamente la estrategia de solicitud y distribución.</t>
  </si>
  <si>
    <t>* Plazos establecidos: Son periodos de tiempo establecidos en una tabla para entregar el producto a partir de la fecha de solicitud y que tiene en cuenta factores como geograficos y accesos al mismo punto.
* Plantas de producción: son las plantas productoras de bienestarina ubicadas en Cartago (Valle) y Sabanagrande Atlantico</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</si>
  <si>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desnutrición aguda severa o riesgo de desnutrición aguda al ingreso y que al finalizar los cuatro (4) meses de atención pasaron  a peso adecuado para la talla (entre -1 y +1 D.E.). No se tienen en cuenta los niños y niñas que pasan a sobrepeso y obesidad debido a que se considera desmejoramiento nutricional.</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</si>
  <si>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Desnutrición Global: cuando un niño o niña menor de 2 años está por debajo de la línea de puntuación z – 2 o – 3 en el indicador peso para la edad.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t>
  </si>
  <si>
    <t>•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Desnutrición Aguda: Refleja el déficit en el peso con relación a la talla (P/T) sin tener en cuenta la edad. Se dice que hay peso bajo para la talla cuando el indicador P/T se encuentra por debajo de -2 desviaciones estándar.
• Recuperación nutricional: Para este ejercicio corresponde al mejoramiento en el estado nutricional de los niños y niñas que presentaron desnutrición aguda en el primer trimestre y que al finalizar el año  pasaron  a riesgo de bajo peso para la talla (entre -1 y -2 D.E.) o  a peso adecuado para la talla (entre -1 y +2D.E.). No se tienen en cuenta los niños y niñas que pasan a obesidad debido a que se considera desmejoramiento nutricional.Especificar los conceptos o términos que en indicador puedan ser confusos</t>
  </si>
  <si>
    <t xml:space="preserve">•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y la talla para la edad.
• Peso para la Talla – P/T: Indicador que refleja el peso corporal en relación con la talla, es importante señalar que el P/T no es un sustituto de la Talla para la edad o del Peso para la Edad, ya que cada índice refleja una combinación diferente de procesos biológicos; si bien, tal vez compartan factores determinantes comunes, no se pueden usar de forma intercambiable.
• Índice de Masa Corporal: El cálculo del IMC se recomienda únicamente si el indicador P/T está por encima de +1 desviación estándar -D.E-, es decir, solo para detectar sobrepeso u obesidad. Se sugiere realizar un análisis cuidadoso cuando cualquiera de los dos indicadores refleje dicha condición teniendo en cuenta que los niños y niñas se encuentran en un período rápido de crecimiento y una restricción inadecuada en la dieta puede afectarlo.
• Obesidad: Peso para la longitud/talla (superior a z 2) o IMC para la edad por encima de la línea de puntuación z 3. </t>
  </si>
  <si>
    <t>Lactancia materna exclusiva: El niño o niña recibe como alimento exclusivo la leche materna, puede incluir rehidratación oral y/o gotas de vitaminas, minerales o medicamentos. La OMS recomienda que este periodo sea de 6 meses.</t>
  </si>
  <si>
    <t xml:space="preserve">•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Recuperación nutricional: Logro de un estado nutricional adecuado de los niños y niñas que presentaron desnutrición aguda y desnutrición global al ingreso y que al finalizar el semestre  pasaron  a peso adecuado para la talla o peso adecuado para la edad (entre -1 y +1 D.E.). No se tienen en cuenta los niños y niñas que pasan a sobrepeso y obesidad debido a que se considera desmejoramiento nutricional.
•Mejoramiento del estado nutricional: Corresponde a los niños que cumpliendo con los criterios de ingreso cambiaron positivamente en la desviación estándar en el indicador peso / talla o peso /edad según corresponda; para efectos de este ejercicio se considerará mejoramento cuando la Desviación Estándar sea igual o mayor a -2 D.E. El mejoramiento del estado nutricional se determinará al cumplir los seis meses de intervencion en la modalidad de Recuperación Nutricional con Enfoque Comunitario. </t>
  </si>
  <si>
    <t>Numero de Toneladas distribuidas de Bienestarina</t>
  </si>
  <si>
    <t>Numero de Toneladas producidas de Bienestarina</t>
  </si>
  <si>
    <t>Numero de Entes Territoriales asesorados en las acciones propias de la Política de Seguridad Alimentaria y Nutricional</t>
  </si>
  <si>
    <t>Numero de capacitaciones a Servidores Públicos, contratistas y Agentes del Sistema Nacional de Bienestar Familiar en las acciones propias de la Política de Seguridad Alimentaria y Nutricional</t>
  </si>
  <si>
    <t>Numero de niñas y niños menores de 5 años y mujeres gestantes microfocalizados en el marco del el Plan de Mitigación y Riesgo de Desnutrición</t>
  </si>
  <si>
    <r>
      <t xml:space="preserve">Se obtienen mejores resultados a mayor tiempo de exposición al programa, por lo tanto el valor esperado en el primer semestre es menor al encontrado finalizando año. 
</t>
    </r>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
g) Manteniendo los filtros anteriormente mencionados dirijirse a la columna "EstadoPesoEdadFinal"  y  filtre las opciones  "Riesgo de peso bajo para la edad y Peso adecuado para la edad"  (tomar el dato y registrarlo, este será 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t>
    </r>
  </si>
  <si>
    <r>
      <t xml:space="preserve">Se obtienen mejores resultados a mayor tiempo de exposición al programa, por lo tanto el valor esperado en el primer semestre es menor al encontrado finalizando año. 
</t>
    </r>
    <r>
      <rPr>
        <b/>
        <sz val="8"/>
        <rFont val="Calibri Light"/>
        <family val="2"/>
        <scheme val="major"/>
      </rPr>
      <t xml:space="preserve">Para el calculo del Numerador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
g) Manteniendo los filtros anteriormente mencionados dirijirse a la columna "EstadoPesoTalla/Final"  y  filtre las opciones  "Riesgo de peso bajo para la talla y Peso adecuado para la talla"  (tomar el dato y registrarlo, este será el numer
</t>
    </r>
    <r>
      <rPr>
        <b/>
        <sz val="8"/>
        <rFont val="Calibri Light"/>
        <family val="2"/>
        <scheme val="major"/>
      </rPr>
      <t>Para el calculo del Denominador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t>
    </r>
  </si>
  <si>
    <t>Sistema de Información Misional CUENTAME
Cruce de base de datos Registro Unico de Victimas (UARIV)</t>
  </si>
  <si>
    <r>
      <t xml:space="preserve">Se obtienen mejores resultados a mayor tiempo de exposición al programa, por lo tanto el valor esperado en el primer semestre es menor al encontrado finalizando año. 
</t>
    </r>
    <r>
      <rPr>
        <b/>
        <sz val="8"/>
        <rFont val="Calibri Light"/>
        <family val="2"/>
        <scheme val="major"/>
      </rPr>
      <t xml:space="preserve">Para el Calculo del Numerador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
f) Manteniendo los filtros anteriormente mencionados dirijirse a la columna "EstadoIMC/Final"  y  filtre las opciones  "Obesidad"  (tomar el dato y registrarlo, este será el numerador).
</t>
    </r>
    <r>
      <rPr>
        <b/>
        <sz val="8"/>
        <rFont val="Calibri Light"/>
        <family val="2"/>
        <scheme val="major"/>
      </rPr>
      <t xml:space="preserve">Para el calculo del Denominador se debe: </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t>
    </r>
  </si>
  <si>
    <t xml:space="preserve">Evaluar  el efecto de los programas  de HI - HCB - CDI en los niños y niñas  en términos de su estado nutricional </t>
  </si>
  <si>
    <t>Decreciente</t>
  </si>
  <si>
    <t>No.  niños y niñas reportados al SSN que continuaron en obesidad en HI - HCB - CDI (excluyendo FAMI y menores de 2 años) /  Total de niños y niñas de los HI - HCB - CDI  (excluyendo FAMI y menores de 2 años) reportados al Sistema de Seguimiento Nutricional con obesidad en el primer trimestre</t>
  </si>
  <si>
    <t>No.  niños y niñas reportados al SSN que continuaron en obesidad en HI - HCB - CDI (excluyendo FAMI y menores de 2 años)</t>
  </si>
  <si>
    <t xml:space="preserve"> Total de niños y niñas de los HI - HCB - CDI  (excluyendo FAMI y menores de 2 años) reportados al Sistema de Seguimiento Nutricional con obesidad en el primer trimestre</t>
  </si>
  <si>
    <t>MIn</t>
  </si>
  <si>
    <t xml:space="preserve">Evaluar  el efecto de los programas  de HI - HCB - CDI en los niños y niñas victimas de desplazamiento en términos de su estado nutricional </t>
  </si>
  <si>
    <t>No.  niños y niñas desplazados entre dos y cinco años reportados al SSN que pasaron a Riesgo o Peso Adecuado para la Talla en HI - HCB - CDI  (excluyendo FAMI) / Total de niños y niñas desplazados entre dos y cinco años de los HI - HCB - CDI  (excluyendo FAMI) reportados al Sistema de Seguimiento Nutricional con Desnutrición Aguda en el primer trimestre</t>
  </si>
  <si>
    <t>No.  niños y niñas desplazados entre dos y cinco años reportados al SSN que pasaron a Riesgo o Peso Adecuado para la Talla en HI - HCB - CDI  (excluyendo FAMI)</t>
  </si>
  <si>
    <t>Total de niños y niñas desplazados entre dos y cinco años de los HI - HCB - CDI  (excluyendo FAMI) reportados al Sistema de Seguimiento Nutricional con Desnutrición Aguda en el primer trimestre</t>
  </si>
  <si>
    <t xml:space="preserve">Evaluar  el efecto de la modalidad FAMI y CDI Modalidad Familiar en los niños y niñas en términos de su estado nutricional </t>
  </si>
  <si>
    <t>No.  niños y niñas  entre 6 meses y dos años reportados al SSN, pertenecientes al programa FAMI y CDI Modalidad Familiar, que pasaron a Riesgo o Peso Adecuado para la edad en FAMI y CDI Modalidad Familiar / Total de niños y niñas entre 6 meses y dos años, pertenecientes al programa FAMI y CDI Modalidad Familiar,  reportados al Sistema de Seguimiento Nutricional con Desnutrición Global en el primer trimestre</t>
  </si>
  <si>
    <t>No.  niños y niñas  entre 6 meses y dos años reportados al SSN, pertenecientes al programa FAMI y CDI Modalidad Familiar, que pasaron a Riesgo o Peso Adecuado para la edad en FAMI y CDI Modalidad Familiar</t>
  </si>
  <si>
    <t>Total de niños y niñas entre 6 meses y dos años, pertenecientes al programa FAMI y CDI Modalidad Familiar,  reportados al Sistema de Seguimiento Nutricional con Desnutrición Global en el primer trimestre</t>
  </si>
  <si>
    <t>Evaluar el efecto sobre el estado nutricional de los niños y niñas que ingresan con desnutrición aguda, desnutrición aguda severa o riesgo de desnutrición aguda atendidos en la modalidad de Centros de Recuperación Nutricional al final de los seis (6) meses de permanencia en esta modalidad.</t>
  </si>
  <si>
    <t>Total de niños y niñas menores de 5 años atendidos en la modalidad  Centros de Recuperación Nutricional  que recuperan su estado nutricional  al final de los cuatro (4) meses de intervención / Total de niños y niñas menores de 5 años que ingresan a la modalidad de Centros de  Recuperación Nutricional y que tuvieron cuatro (4) meses de permanencia.</t>
  </si>
  <si>
    <t>Total de niños y niñas menores de 5 años atendidos en la modalidad  Centros de Recuperación Nutricional  que recuperan su estado nutricional  al final de los cuatro (4) meses de intervención</t>
  </si>
  <si>
    <t>Total de niños y niñas menores de 5 años que ingresan a la modalidad de Centros de  Recuperación Nutricional y que tuvieron cuatro (4) meses de permanencia.</t>
  </si>
  <si>
    <t>Eficiencia</t>
  </si>
  <si>
    <t>Niños y niñas que mejoraron su estado Nutricional que se encuentran en la modalidad Recuperación Nutricional con Enfoque Comunitario - RNEC</t>
  </si>
  <si>
    <t>Total de niños y niñas menores de 5 años atendidos en la modalidad  Recuperación Nutricional con Enfoque Comunitario que mejoran su estado nutricional  al final de los seis (6) meses de permanencia / Total de niños y niñas menores de 5 años que ingresan a la modalidad de Recuperación Nutricional con Enfoque Comunitario con seis (6) meses de permanencia</t>
  </si>
  <si>
    <t>Total de niños y niñas menores de 5 años atendidos en la modalidad  Recuperación Nutricional con Enfoque Comunitario que mejoran su estado nutricional  al final de los seis (6) meses de permanencia</t>
  </si>
  <si>
    <t>Total de niños y niñas menores de 5 años que ingresan a la modalidad de Recuperación Nutricional con Enfoque Comunitario con seis (6) meses de permanencia</t>
  </si>
  <si>
    <t>Estandar historico de meses promedio de lactancia materna</t>
  </si>
  <si>
    <t>Meta establecida por la Dirección de Nutrición según historico de avance de años anteriores.</t>
  </si>
  <si>
    <t>Para el calculo del Numerador se debe: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e) Posteriomente, en la columna denominada "MesesLactanciaMaternaExclusiva", organice los datos de menor a mayor.
f) Seleccione los datos e inserte la función "Mediana" para obtener el resultado.
NOTA: De acuerdo a los rangos de clasificación para el porcentaje de avance del indicador, se debe tener en cuenta la siguiente información para asociarla a la Mediana que es de donde se genera el dato:                                       
Mediana                                       Primer Semestre                                              Segundo Semestre
Critico:                                                     2,4                                                                              2,9
En Riesgo:                                       2,5             2,9                                                      3,0               3,4
Adecuado:                                      2,9            3,4                                                      3,5              4,7                               
Optimo:                                                    3,5                                                                        4,8</t>
  </si>
  <si>
    <r>
      <rPr>
        <b/>
        <sz val="8"/>
        <rFont val="Calibri Light"/>
        <family val="2"/>
        <scheme val="major"/>
      </rPr>
      <t>Para el calculo del Numerador se debe:</t>
    </r>
    <r>
      <rPr>
        <sz val="8"/>
        <rFont val="Calibri Light"/>
        <family val="2"/>
        <scheme val="major"/>
      </rPr>
      <t xml:space="preserve"> 
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e) Posteriomente, en la columna denominada "MesesLactanciaMaternaExclusiva",  filtre únicamente los datos que correspondan a seis meses -6-  (tomar el dato y registrarlo, este será el numerador).
</t>
    </r>
    <r>
      <rPr>
        <b/>
        <sz val="8"/>
        <rFont val="Calibri Light"/>
        <family val="2"/>
        <scheme val="major"/>
      </rPr>
      <t xml:space="preserve">Para el calculo del Denominador se debe: 
</t>
    </r>
    <r>
      <rPr>
        <sz val="8"/>
        <rFont val="Calibri Light"/>
        <family val="2"/>
        <scheme val="major"/>
      </rPr>
      <t>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t>
    </r>
  </si>
  <si>
    <t>•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de las mujeres gestantes y madres en periodo de lactancia, con fines de monitoreo, vigilancia o definición y evaluación de intervenciones es el indice de masa corporal para la edad gestacional e indice de masa corporal para las mujeres gestantes. 
•  Lactancia: Periodo de secreción de leche; para efectos de la modalidad corresponde a los seis primeros meses.
•  Periodo de Gestación: Tiempo comprendido entre la fecundación y el nacimiento.
•  Indice de masa corporal para la edad gestacional: Método para la clasificación nutricional por antropometría que reflejan el estado nutricional de la mujer e indirectamente, el crecimiento del feto y, posteriormente, la cantidad y la calidad de la leche materna. Para defiir esta medicióndebe tenerse en cuenta la edad gestacional para estimar el valor del punto de corte, el cual se modificará según las semanas de amenorrea de la gestante.
•  Valoración nutricional de la madre en periodo de lactancia: La valoración antropométrica se establece mediante el Índice de Masa Corporal exclusivamente, mediante la fórmula: peso en Kilogramos / (talla en metros)2; el estado nutricional se considera bajo peso cuando es menor de 18.5 y normal cuando está está entre 18.5  y 24.99.</t>
  </si>
  <si>
    <r>
      <rPr>
        <b/>
        <sz val="8"/>
        <rFont val="Calibri Light"/>
        <family val="2"/>
        <scheme val="major"/>
      </rPr>
      <t>Instrucciones para el calculo del Numerador</t>
    </r>
    <r>
      <rPr>
        <sz val="8"/>
        <rFont val="Calibri Light"/>
        <family val="2"/>
        <scheme val="major"/>
      </rPr>
      <t xml:space="preserve">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 (inicial), filtrar los datos que presentan bajo peso en el caso de las gestantes y delgadez en el caso de las madres lactantes (tomar el dato y registrarlo, este será el denominador).
d) Manteniendo los filtros anteriormente mencionados dirijirse a la columna clasificación nutricional indice de masa corporal para la edad gestacional e indice de masa corporal para las mujeres en periodo de lactancia(final) contar los datos que registran normalidad (tomar el dato y registrarlo, este será el numerador).
</t>
    </r>
    <r>
      <rPr>
        <b/>
        <sz val="8"/>
        <rFont val="Calibri Light"/>
        <family val="2"/>
        <scheme val="major"/>
      </rPr>
      <t>Instrucciones para el calculo del Denominador:</t>
    </r>
    <r>
      <rPr>
        <sz val="8"/>
        <rFont val="Calibri Light"/>
        <family val="2"/>
        <scheme val="major"/>
      </rPr>
      <t xml:space="preserve">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t>
    </r>
  </si>
  <si>
    <t>Información analizada de los indicadores de CRN, RNEC y RN1000 (&lt;5 años)</t>
  </si>
  <si>
    <t>Instrucciones para el calculo del Numerador: Tomar la información reportada como numerador en este mismo periodo para los indicadores de CRN, RNEC y RN1000 (&lt;5 años) sumarlos, este resultado corresponde al numerador.
Instrucciones para el calculo del Denominador: Partiendo de la información analaizada de los indicadores de CRN, RNEC y RN1000 (&lt;5 años), tomar los datos reportados como denominador en este mismo periodo y sumarlos, este resultado corresponde al denominador.</t>
  </si>
  <si>
    <t>Meta establecida en la Hoja de Vida del Indicador teniendo en cuenta archivo enviado a la Subdirección de Monitoreo y Evaluación en desarrollo del ejercicio de Prioridades 2105 - 2019</t>
  </si>
  <si>
    <t>No.  de Entes Territoriales con asesoría técnica en las acciones propias de la Política de Seguridad Alimentaria y Nutricional</t>
  </si>
  <si>
    <t>No.  de Entes Territoriales priorizados para asesoría técnica en las acciones propias de la Política de Seguridad Alimentaria y Nutricional</t>
  </si>
  <si>
    <t>Instrucciones para el calculo del Numerador: No. de Entes Territoriales con asesoria técnica en las acciones propias de la Política de Seguridad Alimentaria y Nutricional
Instrucciones para el Calculo del Denominador:
Meta establecida en la Hoja de Vida del Indicador teniendo en cuenta archivo enviado a la Sundirección de Monitoreo y Evaluación en desarrollo del ejercicio de Prioridades 2105 - 2018</t>
  </si>
  <si>
    <t>Listados de Asistencia que relacionan el numero de Entes Territoriales con asesoria técnica en las acciones propias de la Política de Seguridad Alimentaria y Nutricional</t>
  </si>
  <si>
    <t>Listados de asistencia eventos presenciales y/o virtuales que relacionan el numero de servidores públicos capacitados en herramientas tecnicas de Seguridad Alimentaria y Nutricional</t>
  </si>
  <si>
    <t>Meta establecida en la Hoja de Vida del Indicador teniendo en cuenta archivo enviado a la Subdirección de Monitoreo y Evaluación en desarrollo del ejercicio de Prioridades 2105 - 2018</t>
  </si>
  <si>
    <t>Instrucciones para el calculo del Numerador: No.  Servidores Públicos, contratistas y Agentes del Sistema Nacional de Bienestar Familiar capacitados en herramientas tecnicas de Seguridad Alimentaria y Nutricional.
Instrucciones para el Calculo del Denominador:
Meta establecida en la Hoja de Vida del Indicador teniendo en cuenta archivo enviado a la Sundirección de Monitoreo y Evaluación en desarrollo del ejercicio de Prioridades 2105 - 2018</t>
  </si>
  <si>
    <t xml:space="preserve">No.  Servidores Públicos, contratistas y Agentes del Sistema Nacional de Bienestar Familiar capacitados en herramientas técnicas de Seguridad Alimentaria y Nutricional. </t>
  </si>
  <si>
    <t>No.  Servidores Públicos, contratistas y Agentes del Sistema Nacional de Bienestar Familiar programados a capacitar en herramientas técnicas de Seguridad Alimentaria y Nutricional para la vigencia</t>
  </si>
  <si>
    <t>PLAN DE ATENCIÓN Y MITIGACIÓN DEL RIESGO DE DESNUTRICIÓN:Estrategia innovadora que permite identificar a la población en vulnerabilidad nutricional y asi generar procesos de articulación con el fin de garantizar su atención integral.</t>
  </si>
  <si>
    <t>Consolidado de Reportes de Regionales y Centros Zonales</t>
  </si>
  <si>
    <r>
      <rPr>
        <b/>
        <sz val="8"/>
        <rFont val="Calibri Light"/>
        <family val="2"/>
        <scheme val="major"/>
      </rPr>
      <t xml:space="preserve">Instrucciones para el calculo del Numerador: </t>
    </r>
    <r>
      <rPr>
        <sz val="8"/>
        <rFont val="Calibri Light"/>
        <family val="2"/>
        <scheme val="major"/>
      </rPr>
      <t xml:space="preserve">
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
</t>
    </r>
    <r>
      <rPr>
        <b/>
        <sz val="8"/>
        <rFont val="Calibri Light"/>
        <family val="2"/>
        <scheme val="major"/>
      </rPr>
      <t xml:space="preserve">Instrucciones para el calculo del Denominador:
</t>
    </r>
    <r>
      <rPr>
        <sz val="8"/>
        <rFont val="Calibri Light"/>
        <family val="2"/>
        <scheme val="major"/>
      </rPr>
      <t>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t>
    </r>
  </si>
  <si>
    <r>
      <rPr>
        <b/>
        <sz val="8"/>
        <rFont val="Calibri Light"/>
        <family val="2"/>
        <scheme val="major"/>
      </rPr>
      <t xml:space="preserve">Instrucciones para el calculo del Numerador: </t>
    </r>
    <r>
      <rPr>
        <sz val="8"/>
        <rFont val="Calibri Light"/>
        <family val="2"/>
        <scheme val="major"/>
      </rPr>
      <t xml:space="preserve">
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
e) Manteniendo los filtros anteriormente mencionados dirijirse a la columna clasificación nutricional Peso para la talla final  ( WHZ4) filtrar por la opción "Peso adecuado"  (tomar el dato y registrarlo, este será el numerador).
</t>
    </r>
    <r>
      <rPr>
        <b/>
        <sz val="8"/>
        <rFont val="Calibri Light"/>
        <family val="2"/>
        <scheme val="major"/>
      </rPr>
      <t xml:space="preserve">Instrucciones para le calculo del Denominador: </t>
    </r>
    <r>
      <rPr>
        <sz val="8"/>
        <rFont val="Calibri Light"/>
        <family val="2"/>
        <scheme val="major"/>
      </rPr>
      <t xml:space="preserve">
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t>
    </r>
  </si>
  <si>
    <t>MPM4-08</t>
  </si>
  <si>
    <t>Evaluar el efecto de seis (6) meses de atención en la modalidad de Recuperación Nutricional con Énfasis en los Primeros 1.000 Días sobre el peso al nacer de los niños y niñas, hijos de las mujeres gestantes con bajo peso atendidas.</t>
  </si>
  <si>
    <r>
      <rPr>
        <b/>
        <sz val="8"/>
        <rFont val="Calibri Light"/>
        <family val="2"/>
        <scheme val="major"/>
      </rPr>
      <t xml:space="preserve">Instrucciones para el calculo del Numerador: 
</t>
    </r>
    <r>
      <rPr>
        <sz val="8"/>
        <rFont val="Calibri Light"/>
        <family val="2"/>
        <scheme val="major"/>
      </rPr>
      <t xml:space="preserve">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hijos de mujeres gestantes con bajo peso que fueron atendidas en la modalidad de Recuperación Nutricional con Énfasis en los primeros mil días, para esto se debe hacer el filtro en la columna modalidad de atención durante la gestación.
d) Dirijirse a la columna semanas de gestación y tomar todos aquellos que tienen datos, "contar" y éste será el denominador.
e)  Posteriomente, filtrar la columna de semanas de gestación al nacer, seleccionando unicamente aquellos que nacieron de 38 semanas en adelante, enseguida en la columna estado de peso para la edad, tomar unicamente los niños y niñas cuya desviación estándar se encuentra entre -1 y +1 (OMS, 2010).  (tomar el dato y registrarlo, este será la primera parte del numerador).
f) Finalmente, filtrar nuevamente las columnas de semanas de gestación al nacer seleccionando unicamente aquellos que nacieron de menos de 37 semanas, enseguida en la columna estado de peso para la edad tomar unicamente los niños y niñas cuyo peso se encuentra entre el percentil  10 y 90 (Fenton, 2003)  (tomar el dato y registrarlo, este será la segunda  parte del numerador).
g) Sumar los datos obtenidos en el punto e y f, este será el valor total del numerador.
</t>
    </r>
    <r>
      <rPr>
        <b/>
        <sz val="8"/>
        <rFont val="Calibri Light"/>
        <family val="2"/>
        <scheme val="major"/>
      </rPr>
      <t xml:space="preserve">Instrucciones para el calculo del Denominador: 
</t>
    </r>
    <r>
      <rPr>
        <sz val="8"/>
        <rFont val="Calibri Light"/>
        <family val="2"/>
        <scheme val="major"/>
      </rPr>
      <t>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hijos de mujeres gestantes que fueron atendidas en la modalidad de Recuperación Nutricional con Énfasis en los primeros mil días, para esto se debe hacer el filtro en la modalidad de atención durante la gestación.
d) Dirijirse a la columna semanas de gestación y tomar todos aquellos que tienen datos, "contar" y éste será el denominador.</t>
    </r>
  </si>
  <si>
    <t>Total de niños y niñas, hijos de mujeres con bajo peso durante la gestación que recibieron atención en la modalidad de Recuperación Nutricional con Énfasis en los Primeros 1.000 días, que nacieron con peso adecuado para la edad gestacional</t>
  </si>
  <si>
    <t>Total de niños y niñas nacidos, hijos de mujeres con bajo peso durante la gestación que recibieron atención en la modalidad de Recuperación Nutricional con Énfasis en los Primeros 1.000 Días</t>
  </si>
  <si>
    <t>•  Primeros 1.000 Días: Periodo de tiempo comprendido entre la gestación y los dos primeros años de vida.
•  Indicador Antropométrico: son combinaciones de las mediciones antropométricas y son la forma más fácil de interpretarlas. Los indicadores comúnmente usados para la evaluación del Estado Nutricional del niño o niña, con fines de monitoreo, vigilancia o definición y evaluación de intervenciones son el peso para la edad, talla para la edad y el peso para la talla; mientras que en los adultos tiene más relevancia el índice de Masa Corporal.
• Peso para la Talla – P/T: Indicador que refleja el peso corporal en relación con la talla. El indicador P/T, se debe utilizar tanto a nivel individual como poblacional ya que permite valorar el estado nutricional actual e identificar los efectos de una inadecuada alimentación o presencia de enfermedades infectocontagiosas en corto tiempo. Este indicador permite distinguir las deficiencias actuales de las pasadas.
• Peso para la Edad – P/E: Indicador que refleja la masa corporal en relación con la edad cronológica. Es influido por la talla del niño o niña (T/E) y por su peso (P/E) y por su carácter compuesto resulta compleja la interpretación. Se sugiere utilizar el indicador P/E a nivel individual durante los dos primeros años de vida y a partir de ahí a nivel poblacional.
• Desnutrición Aguda: Refleja el déficit en el peso con relación a la talla (P/T) sin tener en cuenta la edad. Se dice que hay peso bajo para la talla cuando el indicador P/T se encuentra por debajo de -2 desviaciones estándar. 
• Desnutrición Global: Refleja el déficit en el peso con relación a la edad (P/E). Se dice que hay desnutrición cuando el indicador P/E se encuentra por debajo de -2 desviaciones estándar. 
- Bajo peso al nacer: A nivel de los individuos el bajo peso se define como Recién nacido con peso igual o menor de 2499 gramos, Muy bajo peso al nacer Recién nacido con peso igual o menor de 1499 gramos; adicionalmente se considera la categoría de peso deficiente = recién nacido con peso entre 2500 y 2999 gramos; peso normal = mayor o igual a 3000 gramos</t>
  </si>
  <si>
    <t>5. Garantizar la protección integral de los NNA en coordinación con las instancias del SNBF.</t>
  </si>
  <si>
    <t>Protección-acciones para preservar y restituir el ejercicio integral de los derechos de la niñez y la familia</t>
  </si>
  <si>
    <t>Proyecto de Vida: Se entiende por proyecto de vida un proceso continuo  durante las diferentes etapas del ciclo vital del ser humano que integra la historia, el presente y futuro, así como las condiciones contextuales eco sistémicas que marcan las relaciones y niveles de desarrollo humano; de allí que su vivencia permite el análisis y re direccionamiento de aquellos procesos que no satisfagan los intereses y necesidades de la persona.
Proceso de Formación: El proceso de formación hace referencia en este caso a los tipos de educación: la formal y la no formal La educación formal hace referencia a los ámbitos de las escuelas, institutos, universidades, módulos donde se reconoce la participación por medio de certificados de estudios. La educación no formal se refiere a los cursos, academias, e instituciones, que no se rigen por un particular currículo de estudios, estos tienen la intención de educar pero no se reconoce por medio de certificados.</t>
  </si>
  <si>
    <t>Gestión Restablecimiento de Derechos</t>
  </si>
  <si>
    <t xml:space="preserve">Situación legal definida: Entiéndase como la declaratoria de vulneración de derechos o declaratoria de Adoptabilidad. 
Términos de Ley: Entiéndase  4 meses sin prórroga o 6 meses con prorroga de acuerdo al Artículo 100 de la Ley 1098 de 2006 
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 </t>
  </si>
  <si>
    <t>Para determinar el indicador se toma en cuenta los motivos de egreso: Retiro Voluntario, Referenciación ACR, Reintegro Familiar, Vida Independiente y Retiro Voluntario con cumplimiento de Objetivos
Se excluyen: Fallecimiento,  Remisión a otra entidad por demostrarse Mayoría de edad, Cambio de Medida a RPA, Cambio de Medida a PARD  y Remisión a Centro de Reclusión para Adultos.</t>
  </si>
  <si>
    <t>Desvinculados: Niños, niñas y adolescentes víctimas de reclutamiento ilícito que en cualquier condición dejan de ser parte de los grupos armados organizados al margen de la ley.
ACR: Es una entidad adscrita a la Presidencia de la República, que está encargada de coordinar, asesorar y ejecutar -con otras entidades públicas y privadas- la Ruta de Reintegración de las personas desmovilizadas de los grupos armados al margen de la ley .Adicionalmente, la ACR diseña, implementa y evalúa la política de Estado dirigida a la Reintegración social y económica de las personas o grupos armados al margen de la ley que se desmovilicen voluntariamente, de manera individual o colectiva. La ACR trabaja en coordinación con el Ministerio de Defensa, Ministerio del Interior y de Justicia y con la Oficina del Alto Comisionado para la Paz.
Vida independiente por cumplimiento de Objetivos: Es el estado que permite a una persona tomar decisiones, ejercer actos de manera autónoma y participar activamente en la comunidad, en ejercicio del derecho al libre desarrollo de la personalidad. El programa especializado evidencia que las y los adolescentes que egresan por este motivo, lograron desarrollar capacidades, habilidades y actitudes que les permitan ser competentes para integrarse a su realidad social con responsabilidad, independencia, autonomía, y consciencia de las exigencias de auto cuidado que su situación les exige para al final, ser capaces de continuar desarrollando por fuera del programa su proyecto de vida. 
Este motivo aplica para los adolescentes que por alguna circunstancia no ingresan al programa de la ACR. Algunos ejemplos son: Conformación de Pareja, Inclusión al mercado laboral, entre otros. 
Reintegro Familiar: Este procedimiento aplica para el caso de los niños, niñas o adolescentes para quienes se resuelve que sean reintegrados a su familia o a su red vincular de apoyo, por haber superado las condiciones de vulneración de derechos que dieron origen a las medidas de restablecimiento de los mismos. La decisión de iniciar este procedimiento toma en cuenta que la familia o red vincular de apoyo tiene fortalezas y factores protectores que le permiten asumir el cuidado y atención del niño, niña o adolescente.</t>
  </si>
  <si>
    <t>Meta proyectada de atención a niños, niñas y adolescentes  víctimas de desplazamiento forzado por las unidades móviles vigencia 2015 - 84,000 correspondiente al 100%.</t>
  </si>
  <si>
    <t>VÍCTIMAS: Artículo 3 - Ley de víctimas y Restitución de Tierras: Se consideran víctimas para los efectos de esta Ley, aquellas personas que individual o colectivamente hayan sufrido un daño por hechos ocurridos a partir del 1° de enero de 1985, como consecuencia de infracciones al Derecho Internacional Humanitario o de violaciones graves y manifiestas a las normas internacionales de Derechos Humanos, ocurridas con ocasión del conflicto armado interno.
RUUM: Registro Único de Unidades Móviles</t>
  </si>
  <si>
    <t>Los criterios de selección de los hogares desplazados en la transición  son los que contienen la Resolución 2927 de 2013, que se listan a continuación:                                                                    
 a) Que esté incluido en el Registro Única de Víctimas;
b) Que el desplazamiento haya ocurrido en un término superior a un (1) año contado a partir de la declaración;
c) Que no cuente con los elementos necesarios para su subsistencia mínima, es decir, persista la situación de carencia de componentes de alimentación como consecuencia del desplazamiento forzado;
d) Que de la valoración que realice la UARIV se concluya que no existen características de gravedad y urgencia que los haga destinatarios de atención humanitaria de emergencia. Respecto del Decreto 2569 de Diciembre 12 de 2014 mediante el cual se reglamentan los Artículos 182 de la Ley 1450 de 2011; Artículos del 62 al 68 de la Ley 1448 de 2011; Se modifican los Artículos 81 y 83 del Decreto 4800; y Deroga el Inciso 2 Articulo 112 del Decreto 4800 de 2011;  Se decreta: • Artículo 7. Criterios para la entrega de la atención humanitaria. Punto No. 4. Temporalidad;  • Articulo 18. Situación de extrema urgencia y vulnerabilidad;   Artículo 21. Suspensión definitiva de la atención humanitaria.: contenida en los numerales del 1 al 6.
El cumplimiento de esta indicador está sujeto a la consecución de los  nuevos recursos que se asignen a este proyecto.</t>
  </si>
  <si>
    <t>El artículo  62 de la Ley 1448 de 2011: Hace referencia a las etapas de la Atención Humanitaria, las cuales son: Inmediata, Emergencia y de Transición, de esta última es responsable el ICBF. La  ayuda humanitaria en transición se define como: "Es la ayuda humanitaria que se entrega a la población en situación de Desplazamiento incluida en el Registro Único de Víctimas que aún no cuenta con los elementos necesarios para su subsistencia mínima, pero cuya situación, a la luz de la valoración hecha por la Unidad para la Atención y Reparación Integral a las Víctimas, no presenta las características de gravedad y urgencia que los haría destinatarios de la Atención Humanitaria de Emergencia" artículo 65 Ley 1448 de 2011.                                                                                                                                                                                                                                                                                                        
Programa de alimentación en la transición: Tiene como objetivo  "Brindar apoyo a los hogares víctimas de desplazamiento forzado en la etapa de la atención humanitaria de transición de manera temporal, para contribuir al acceso a alimentos en el marco de la subsistencia mínima y brindar un acompañamiento orientado a mejorar las condiciones alimentarias de estos hogares, de acuerdo con sus necesidades particulares".                                                                                                                                                                                                                                                                            
Solicitudes Colocadas: Son aquellas solicitudes tramitadas por el Programa de Alimentación en la Transición para  los Hogares Desplazados y enviadas al Banco Agrario para ser cobradas.                                                                                                                                                                                                                                                                                               
Solicitudes Cobradas: Son aquellas solicitudes que fueron son cobradas por los hogares solicitantes que se encuentran en la etapa de la transición.</t>
  </si>
  <si>
    <t>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Ubicación de Hogar Sustituto (Art 59, Ley 1098 de 2006): Es una medida de protección provisional que toma la autoridad competente y consiste en la ubicación del niño, niña o adolescente en una familia que se compromete a brindarle el cuidado y atención necesarios en sustitución de la familia de origen. Esta medida se decretará por el menor tiempo posible de acuerdo con las circunstancias y los objetivos que se persiguen sin que pueda exceder de seis (6) meses. El Defensor de Familia podrá prorrogarla, por causa justificada, hasta por un término igual al inicial, previo concepto favorable del Jefe Jurídico de la Dirección Regional del Instituto Colombiano de Bienestar Familiar.
Ubicación en medio Institucional: Consiste en la atención para la protección integral durante las 24 horas al día, siete (7) días a la semana a niños, niñas y adolescentes a quienes se les han vulnerado sus derechos, cuando lo procedente es la separación del medio familiar de origen o extenso y que de acuerdo con la situación particular de vulneración se garantiza la atención especializada requerida, conforme con el Art. 60 del Código de Infancia y Adolescencia: “Cuando un niño, niña o adolescente sea víctima de cualquier acto que vulnere sus derechos de protección, de su integridad personal, o sea víctima de un delito deberán vincularse a un programa de atención especializada que asegure el restablecimiento de sus derechos”. Según el LINEAMIENTO TÉCNICO PARA LAS MODALIDADES DE: MEDIDA DE VULNERABILIDAD O ADOPTABILIDAD PARA EL RESTABLECIMIENTO DE DERECHOS DE NIÑOS, NIÑAS Y ADOLESCENTES Y MAYORES DE 18 AÑOS CON DISCAPACIDAD, CON SUS DERECHOS AMENAZADOS, INOBSERVADOS O VULNERADOS, la permanencia se estima de seis (6) meses en la MODALIDAD: INTERNADO DE ATENCIÓN
ESPECIALIZADA, sin desconocer que en situaciones excepcionales será necesario prolongar esta permanencia por el tiempo que sea indispensable, de acuerdo con el concepto de la Defensoría de Familia y su Equipo Técnico Interdisciplinario apoyado en el concepto del Equipo Técnico Interdisciplinario del Operador.</t>
  </si>
  <si>
    <t>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Proceso administrativo de restablecimiento de derechos abierto en el último mes: Hace referencia a los Procesos que se registren en el SIM, durante el periodo comprendido entre el día primero  y el último día del mes evaluado.
Reingreso a Proceso Administrativo de Restablecimiento de Derechos: Situación presentada cuando un niño, niña y adolecente luego de haber tenido un proceso de restablecimiento de derechos donde fue reintegrado a su medio familiar, requiere la apertura de un nuevo  proceso de restablecimiento de derechos PARD por presentar reiteradamente  alguna amenaza, inobservancia o vulneración de sus derechos, independientemente de que corresponda al mismo motivo de ingreso o a uno diferente.</t>
  </si>
  <si>
    <t xml:space="preserve">Situación legal definida: Entiéndase como la declaratoria de vulneración de derechos o declaratoria de Adoptabilidad. 
Términos de Ley: Entiéndase  4 meses sin prórroga o 6 meses con prorroga de acuerdo al Artículo 100 de la Ley 1098 de 2006 
Auto de apertura:  Documento por medio del cual la autoridad competente  abre investigación  oficiosa sobre el Proceso Administrativo de Restablecimiento de Derechos 
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 
Perdida de competencia: Vencido el término para fallar  sin haberse emitido la decisión correspondiente, la autoridad administrativa perderá competencia para seguir conociendo del asunto y remitirá el expediente al Juez de Familia para que de oficio adelante la actuación o proceso respectivo. La autoridad administrativa deberá remitir el expediente, mediante auto que así lo ordene, al juez competente, procediendo a cerrar el caso por pérdida de la competencia. </t>
  </si>
  <si>
    <t>Programa Unidades de Apoyo y Fortalecimiento Familiar - UNAFA: E s un programa del ICBF dirigido a la atención, orientación y fortalecimiento de las familias con niños, niñas, adolescentes y mayores de 18 años con discapacidad y/o en situación de desplazamiento y/o pertenecientes a un grupo étnico, que por su situación de pobreza presentan riesgo  o vulneración de sus derechos.
UNAFA responde al compromiso del ICBF en el Conpes Social 166 de 2013 - Política pública nacional de discapacidad e inclusión social: "Construir e implementar un programa de atención a familias de PcD en situación de vulnerabilidad, que promueva su inclusión y atención social".
El objetivo general es generar procesos de transformación social que promuevan el restablecimiento y goce efectivo de los derechos de niños, niñas y adolescentes con discapacidad, y sus familias reconociendo su diversidad.</t>
  </si>
  <si>
    <t>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t>
  </si>
  <si>
    <t>Situación  de Adoptabilidad en firme: niños, niñas y adolescentes con consentimiento en firme para la adopción, declaratoria de adoptabilidad ejecutoriada o autorización por parte del Defensor de Familia.
Devuelto por Comité de Adopciones: Cuando por no cumplir con lo establecido en la Ley para llevar a cabo el debido proceso, no se cumple con los requisitos necesarios para darle tramite al proceso en el Comité de Adopciones y se debe proceder a devolver el expediente a la Defensoría de Familia competente.</t>
  </si>
  <si>
    <t>Presupuesto ejecutado (obligaciones acumuladas de la vigencia): Corresponde a los recursos obligados por las regionales  y que se encuentran dentro de la vigencia actual. 
Presupuesto Proyectado: Corresponde a la apropiación (Presupuesto Inicial) destinada para cada una de las Regionales y que se encuentran dentro de la vigencia actual. 
Obligación: Se entiende por obligación el monto adeudado,  producto del desarrollo de los compromisos adquiridos por el valor equivalente a los bienes recibidos, servicios prestados y demás exigibilidades pendientes de pago.</t>
  </si>
  <si>
    <t>Para el cumplimiento de la meta se tendrá en cuenta el avance realizado durante la vigencia 2014, debido a que al definir la línea base se tuvo en cuenta las capacitaciones brindadas en el año 2014.</t>
  </si>
  <si>
    <t>Proceso Administrativo de Restablecimiento de Derechos: Es el trámite administrativo oral y concentrado, que debe definirse en el término máximo de cuatro (4) meses, prorrogable por una sola vez por dos (2) meses más. Su debate procesal se realiza en una única audiencia en la que se practican las pruebas, se trasladan a las partes y se profiere el respectivo fallo. Este proceso se encuentra desarrollado en los Arts. 99 y siguientes de la Ley 1098 de 2006.
Autoridad administrativa: Puede ser el Defensor de Familia, el Comisario de Familia o el Inspector de Policía, de conformidad con lo establecido en el Art. 51 de la Ley 1098 de 2006, en el Decreto 4840 de 2007 y en la Resolución No. 5878 de 2010.
Defensorías de Familias: El Instituto Colombiano de Bienestar Familiar, cuenta con unas dependencias multidisciplinarias, encargadas de prevenir, garantizar y restablecer los derechos de los niños, niñas y adolescentes, denominadas Defensorías de Familia, las cuales cuentan con equipos técnicos interdisciplinarios integrados por lo menos, por un psicólogo, un trabajador social y un nutricionista, entre otros, sus conceptos tendrán el carácter de dictamen pericial.
El actor principal de estas dependencias es el Defensor de Familia, quien será por excelencia el director del procedimiento administrativo de restablecimiento de derechos y sus providencias para todos los efectos serán tenidas como actos administrativos. Igualmente intervendrá en interés del niño, niña o adolescente, para promover las acciones pertinentes en los asuntos judiciales y extrajudiciales de familia; sin perjuicio de la presentación legal y judicial que corresponda.
Equipo Técnico Interdisciplinario: El Defensor de Familia debe contar con un equipo técnico interdisciplinario que está integrado por lo menos por un psicólogo, un trabajador social y un nutricionista.
Las funciones principales son:
a) Verificar la garantía de derechos de los niños, las niñas y los adolescentes.
b) Emitir el concepto de Verificación de estado de cumplimiento de derechos junto con el Defensor de Familia.
c) Emitir conceptos integrales sobre la situación de derechos de los niños, niñas o adolescentes solicitados por la Autoridad competente.
d) Emitir dictámenes periciales.</t>
  </si>
  <si>
    <t xml:space="preserve">Defensorías de Familias: El Instituto Colombiano de Bienestar Familiar, cuenta con unas dependencias multidisciplinarias, encargadas de prevenir, garantizar y restablecer los derechos de los niños, niñas y adolescentes, denominadas Defensorías de Familia, las cuales cuentan con equipos técnicos interdisciplinarios integrados por lo menos, por un psicólogo, un trabajador social y un nutricionista, entre otros, sus conceptos tendrán el carácter de dictamen pericial.
El actor principal de estas dependencias es el Defensor de Familia, quien será por excelencia el director del procedimiento administrativo de restablecimiento de derechos y sus providencias para todos los efectos serán tenidas como actos administrativos. Igualmente intervendrá en interés del niño, niña o adolescente, para promover las acciones pertinentes en los asuntos judiciales y extrajudiciales de familia; sin perjuicio de la presentación legal y judicial que corresponda.
Equipo Técnico Interdisciplinario: El Defensor de Familia debe contar con un equipo técnico interdisciplinario que está integrado por lo menos por un psicólogo, un trabajador social y un nutricionista.
Las funciones principales son:
a) Verificar la garantía de derechos de los niños, las niñas y los adolescentes.
b) Emitir el concepto de Verificación de estado de cumplimiento de derechos junto con el Defensor de Familia.
c) Emitir conceptos integrales sobre la situación de derechos de los niños, niñas o adolescentes solicitados por la Autoridad competente.
d) Emitir dictámenes periciales.
Ruta de actuaciones especiales en el proceso de restablecimiento de Derechos con enfoque diferencial y poblacional: El Articulo 50 del Código de la Infancia y la Adolescencia, Ley 1098 de 2006, define el Restablecimiento de Derechos de los niños, niñas y adolescentes, como la restauración de su dignidad e integridad como sujetos y de la capacidad para hacer un ejercicio efectivo de los derechos que le han sido vulnerados; en cuanto a niños, niñas y adolescentes que pertenecen a grupos étnicos el mismo código en su artículo 13 menciona que estos gozarán de los derechos consagrados en el Constituticón Política , los instrumentos internacinales de Derechos Humanos y el presente código sin prejuicio de los principios que rigen sus culturas y organización social. Así mismo la H. Corte Constitucional a través de la sentencia T-002 de 2012 ratificó que “De acuerdo al principio del interés superior del niño indígena se constata que existen una serie de normas de rango internacional, legal, administrativo, así como decisiones jurisprudenciales, que indican que cuando se trate de procesos jurisdiccionales o administrativos en donde esté involucrado un niño indígena, se deben proteger conjuntamente sus derechos individuales con los derechos colectivos a la identidad cultural y a su identidad étnica”. </t>
  </si>
  <si>
    <t>Para el cumplimiento de la meta se tendrá en cuenta el avance realizado durante la vigencia 2014, debido a que al definir la línea base se tuvo  las capacitaciones brindadas a los 20 municipios  en las rutas de atención integral para el restablecimiento de derechos de la menor de 14 años embarazada.</t>
  </si>
  <si>
    <t>Proceso Administrativo de Restablecimiento de Derechos: Es el trámite administrativo oral y concentrado, que debe definirse en el término máximo de cuatro (4) meses, prorrogable por una sola vez por dos (2) meses más. Su debate procesal se realiza en una única audiencia en la que se practican las pruebas, se trasladan a las partes y se profiere el respectivo fallo. Este proceso se encuentra desarrollado en los Arts. 99 y siguientes de la Ley 1098 de 2006.</t>
  </si>
  <si>
    <t>Gestión Adopciones</t>
  </si>
  <si>
    <t>Nota Fuente Numerador: Las Regionales ICBF registran en el Sistema de Información Misional  SIM la asignación de familia de los niños, niñas y adolescentes  mediante la opción “Registrar Sesión de Comité de Adopción”, automáticamente se genera la actuación ADO-270 ASIGNACIÓN DE FAMILIA POR COMITÉ DE ADOPCIONES. - PRD_270 " CONSENTIMIENTO EN FIRME", - PRD_390 " EJECUTORIA FALLO ADOPTABILIDAD" y - PRD_385 " RESOLUCIÓN DE AUTORIZACIÓN PARA ADOPCIÓN".
Ampliación paso 3 numerador.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 Las Defensorías de Familia ICBF registran en el Sistema de Información Misional SIM - "Modulo de beneficiarios" los niños, niñas y adolescentes con situación de adoptabilidad en firme, registrando alguna de las siguientes actuaciones: 1. PRD_270 " CONSENTIMIENTO EN FIRME", 2. PRD_390 " EJECUTORIA FALLO ADOPTABILIDAD", 3. PRD_385 " RESOLUCIÓN DE AUTORIZACIÓN PARA ADOPCIÓN". * En el detalle de la pantalla “Registrar Beneficiario” se debe definir si es un niño, niña y adolescente SIN características y necesidades especiales. En el módulo de Adopciones, en la Sesión de Comité se debe registrar la información tanto en “Asignar adopciones” como en “Niños, niñas y adolescentes presentados al comité“. SIN Características Especiales: niños menores de 8 años, sanos que no pertenezcan a grupos de hermanos.
2. Grupo de hermanos de dos integrantes sanos cuando el mayor sea menor de 8 años. 
Situación  de Adoptabilidad en firme: niños, niñas y adolescentes CON: consentimiento en firme para la adopción, declaratoria de adoptabilidad ejecutoriada ó autorización por parte del Defensor de Familia ejecutoriada.</t>
  </si>
  <si>
    <t>Características y necesidades especiales y posibilidad de adopción: Niños, niñas y adolescentes que por su condición de salud, edad o grupo de hermanos tienen la posibilidad de ser adoptados: 
1. Menores de 8 años de edad que presenten alguna condición de discapacidad física, mental y/o sensorial recuperable (ejemplos: pie equino, retraso  en el desarrollo, problemas respiratorios, paladar hendido, hipotiroidismo, cardiopatías congénitas, sífilis congénita, VIH asintomático). 
2. Sanos con edades entre 8 y 11 años de edad.
3. Pertenecen a un grupo de dos o más hermanos cuando alguno de ellos sea mayor de 7 años 
4. Pertenecen a un grupo de más de dos hermanos todos menores de 7 años.
Situación  de Adoptabilidad en firme: niños, niñas y adolescentes CON: consentimiento en firme para la adopción, declaratoria de adoptabilidad ejecutoriada ó autorización por parte del Defensor de Familia ejecutoriada.</t>
  </si>
  <si>
    <t>* Las regionales, Centros Zonales ICBF y/o IAPAS registran en el Sistema de Información Misional SIM la SENTENCIA DE ADOPCIÓN con la actuación ADO-440 y su correspondiente plantilla de Datos Adicionales. 
* Para efecto del indicador el periodo establecido comprende los Niños, niñas y adolescentes con sentencia de adopción en firme desde enero de 2010 hasta la fecha de corte.
* Las regionales, Centros Zonales ICBF y/o IAPAS registran en el Sistema de Información Misional SIM la SENTENCIA DE ADOPCIÓN con la actuación ADO-440 y su correspondiente plantilla de Datos Adicionales
* En el módulo de Adopciones, en la solicitud de Adopción de la petición de la familia se diligencia la pantalla SEGUIMIENTO POST ADOPCIÓN
(De acuerdo a lo estipulado en el LINEAMIENTO TÉCNICO PARA ADOPCIONES)
* Situación de Adoptabilidad en firme: niños, niñas y adolescentes CON: consentimiento en firme para la adopción, declaratoria de adoptabilidad ejecutoriada ó autorización por parte del Defensor de Familia ejecutoriada.</t>
  </si>
  <si>
    <t>SIM: El Sistema de Información Misional SIM, es una herramienta que sirve de apoyo a las acciones realizadas para la prestación de los servicios del ICBF, cuyo objetivo es facilitar el registro, la consolidación y el reporte de información local, regional y nacional de manera oportuna y confiable a partir de las necesidades que se originan en los procesos misionales del Instituto Colombiano de Bienestar Familiar.
Situación  de Adoptabilidad en firme: niños, niñas y adolescentes CON: consentimiento en firme para la adopción, declaratoria de adoptabilidad ejecutoriada ó autorización por parte del Defensor de Familia ejecutoriada.
Trámite de Proceso Administrativo de Restablecimiento de Derechos: Cuando del concepto de estado de cumplimiento de derechos del niño, niña o adolescente se determine la situación de vulneración, amenaza o inobservancia de uno de los derechos de protección consagrados en el artículo 20 de la Ley 1098 de 2006, la autoridad administrativa, de manera inmediata, dará apertura al Proceso Administrativo de Restablecimiento de Derechos y procederá de conformidad con lo establecido en el artículo 99 y subsiguientes del Código de Infancia y Adolescencia o, de ser necesario, de conformidad con lo previsto por el artículo 106 ibídem .</t>
  </si>
  <si>
    <t>Gestión Responsabilidad Penal</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</si>
  <si>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Reiteración del Delito: Repetición de la situación de infracción a la ley por parte de un adolescente, ya sea en la misma situación o una de mayor o menor gravedad.</t>
  </si>
  <si>
    <t>Total de niños y niñas, hijos de mujeres con bajo peso durante la gestación que recibieron atención en la modalidad de Recuperación Nutricional con Énfasis en los Primeros 1.000 días, que nacieron con peso adecuado para la edad gestacional / Total de niños y niñas nacidos, hijos de mujeres con bajo peso durante la gestación que recibieron atención en la modalidad de Recuperación Nutricional con Énfasis en los Primeros 1.000 Días</t>
  </si>
  <si>
    <t>Evaluar el efecto sobre el estado nutricional de los niños y niñas que ingresan con desnutrición aguda, aguda severa o riesgo de desnutrición aguda, desnutrición global y  global severa, atendidos en la modalidad de Recuperación Nutricional con Énfasis en los Primeros 1.000 Días al final de los seis (6) meses de permanencia en esta modalidad.</t>
  </si>
  <si>
    <t>Total de niños y niñas menores de 5 años atendidos en la modalidad  Recuperación Nutricional con Énfasis en los Primeros 1.000 Días que mejoran su estado nutricional  al final de los seis (6) meses de permanencia / Total de niños y niñas menores de 5 años que ingresan a la modalidad de Recuperación Nutricional con Énfasis en los Primeros 1.000 Días con seis (6) meses de permanencia</t>
  </si>
  <si>
    <t>Total de niños y niñas menores de 5 años atendidos en la modalidad  Recuperación Nutricional con Énfasis en los Primeros 1.000 Días que mejoran su estado nutricional  al final de los seis (6) meses de permanencia</t>
  </si>
  <si>
    <t>Total de niños y niñas menores de 5 años que ingresan a la modalidad de Recuperación Nutricional con Énfasis en los Primeros 1.000 Días con seis (6) meses de permanencia</t>
  </si>
  <si>
    <t>Medir el efecto la modalidad FAMI y CDI Modalidad Familiar en relación con la promoción de la lactancia materna exclusiva hasta los 6 meses de edad.</t>
  </si>
  <si>
    <t>No.  de niños y niñas entre 6 meses y dos años atendidos en la modalidad FAMI y CDI Modalidad Familiar que recibieron lactancia materna exclusiva hasta los 6 meses de edad. / Total niños y niñas entre 6 meses y 2 años atendidos en  la modalidad FAMI y CDI Modalidad Familiar</t>
  </si>
  <si>
    <t>No.  de niños y niñas entre 6 meses y dos años atendidos en la modalidad FAMI y CDI Modalidad Familiar que recibieron lactancia materna exclusiva hasta los 6 meses de edad.</t>
  </si>
  <si>
    <t>Total niños y niñas entre 6 meses y 2 años atendidos en  la modalidad FAMI y CDI Modalidad Familiar</t>
  </si>
  <si>
    <t xml:space="preserve">Medir el efecto la modalidad FAMI y CDI Modalidad Familiar en relación con la promoción de la lactancia materna exclusiva hasta los 6 meses de edad. </t>
  </si>
  <si>
    <t xml:space="preserve">Numero   </t>
  </si>
  <si>
    <t>Mediana de la duración en meses de la lactancia materna exclusiva en niños y niñas de 6 meses a 2 años pertenecientes a la modalidad FAMI y CDI Modalidad Familiar / Estandar historico de meses promedio de lactancia materna</t>
  </si>
  <si>
    <t>Mediana de la duración en meses de la lactancia materna exclusiva en niños y niñas de 6 meses a 2 años pertenecientes a la modalidad FAMI y CDI Modalidad Familiar</t>
  </si>
  <si>
    <t>Microfocalizar a Niñas y Niños menores de 5 años y mujeres gestantes sin atención con el fin de vincular a la Modalidad según las necesidades.</t>
  </si>
  <si>
    <t>Total de niños y niñas menores de 5 años y mujeres gestantes identificados sin atención y vinculados a una modalidad de apoyo alimentario / Total de niños y niñas menores de 5 años y mujeres gestantes Microfocalizados en los Municipios priorizados por el plan.</t>
  </si>
  <si>
    <t>Total de niños y niñas menores de 5 años y mujeres gestantes identificados sin atención y vinculados a una modalidad de apoyo alimentario</t>
  </si>
  <si>
    <t>Total de niños y niñas menores de 5 años y mujeres gestantes Microfocalizados en los Municipios priorizados por el plan.</t>
  </si>
  <si>
    <t xml:space="preserve">Determinar el numero de Servidores Públicos, contratistas y Agentes del Sistema Nacional de Bienestar Familiar capacitados en herramientas técnicas de Seguridad Alimentaria y Nutricional. </t>
  </si>
  <si>
    <t>No.  Servidores Públicos, contratistas y Agentes del Sistema Nacional de Bienestar Familiar capacitados en herramientas técnicas de Seguridad Alimentaria y Nutricional.  / No.  Servidores Públicos, contratistas y Agentes del Sistema Nacional de Bienestar Familiar programados a capacitar en herramientas técnicas de Seguridad Alimentaria y Nutricional para la vigencia</t>
  </si>
  <si>
    <t xml:space="preserve">Medir el número de entes Territoriales con asesoría técnica para el desarrollo de las acciones propias de la Política de Seguridad Alimentaria y Nutricional. </t>
  </si>
  <si>
    <t>No.  de Entes Territoriales con asesoría técnica en las acciones propias de la Política de Seguridad Alimentaria y Nutricional / No.  de Entes Territoriales priorizados para asesoría técnica en las acciones propias de la Política de Seguridad Alimentaria y Nutricional</t>
  </si>
  <si>
    <t>Niños y niñas que mejoraron su estado Nutricional que se encuentran en la Estrategia de Recuperación Nutricional</t>
  </si>
  <si>
    <t>Evaluar el efecto de seis (6) meses de atención en la modalidad de Recuperación Nutricional con Énfasis en los Primeros 1.000 Días sobre el estado nutricional de las mujeres gestantes que ingresan con bajo peso para la edad gestacional y madres en periodo de lactancia que ingresan con bajo peso.</t>
  </si>
  <si>
    <t>Total de mujeres gestantes y madres en periodo de lactancia atendidas en la modalidad  Recuperación Nutricional con Énfasis en los Primeros 1.000 Días que mejoran su estado nutricional al final de los seis (6) meses de permanencia. / Total de mujeres gestantes que ingresan a la modalidad de Recuperación Nutricional con Énfasis en los Primeros 1.000 Días con seis (6) meses de permanencia</t>
  </si>
  <si>
    <t>Total de mujeres gestantes y madres en periodo de lactancia atendidas en la modalidad  Recuperación Nutricional con Énfasis en los Primeros 1.000 Días que mejoran su estado nutricional al final de los seis (6) meses de permanencia.</t>
  </si>
  <si>
    <t>Total de mujeres gestantes que ingresan a la modalidad de Recuperación Nutricional con Énfasis en los Primeros 1.000 Días con seis (6) meses de permanencia</t>
  </si>
  <si>
    <t xml:space="preserve">SIM  / Beneficiarios - Base de Datos RUI - F2.PR2.MPM5.P3 Reporte Mensual de Novedades SRPA  V1 – Valija </t>
  </si>
  <si>
    <t>Para este indicador se tiene tres fuentes de información
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Mensual de Novedades SRPA  V1 – Valija
Dado lo  anterior la periodicidad se realiza trimestralmente. 
Para el cálculo de este indicador no se tienen en cuenta los Adolescentes y Jóvenes, que se encuentren vinculados a procesos de adopción de hijo de conyugue o consanguíneo.</t>
  </si>
  <si>
    <t xml:space="preserve">La información se obtiene de los datos registrados en el SIM desde la implantación del sistema en Junio de 2010 y la migrada de casos activos del T36 hasta esa fecha.
Para la generación del denominador se tendrán en cuenta  las peticiones que tengan PARD registrado en el primer semestre del ultimo año respecto a la fecha de corte.
Se excluyen los procesos con prorroga otorgada verifincado las actuaciones PRD 360, PRD 370  y  aquellos donde el motivo de Ingreso sea “Sistema de Responsabilidad Penal para Adolescentes” y “Reingreso/Reincidencia”. </t>
  </si>
  <si>
    <t xml:space="preserve">Base de datos BANCO AGRARIO - COBRADAS   </t>
  </si>
  <si>
    <t>Base de datos PATDH - COLOCACIONES</t>
  </si>
  <si>
    <t>Identificar los niños, niñas y adolescentes ubicados en la modalidad de hogar sustituto o medio Institucional Internado, que tienen altas permanencias en su ubicación, realizando una medición más efectiva con una única fuente de información y  evaluando los datos  sobre el total de beneficiarios ubicados en las modalidades</t>
  </si>
  <si>
    <t xml:space="preserve">La medición se hace teniendo como fuente de información los procesos registrados en el SIM. 
Para identificar en el sistema los dos ingresos, se verifica que el beneficiario tenga registrada una petición reciente con PARD abierto en el último mes y una petición anterior con Reintegro Familiar (PRD_665) o que dentro de una misma petición se registre una reapertura de proceso en el último mes y que sea posterior a un reintegro familiar. 
Del denominador se excluirá aquellos donde el motivo de Ingreso sea “Sistema de Responsabilidad Penal para Adolescentes” y “Reingreso/Reincidencia”. </t>
  </si>
  <si>
    <t xml:space="preserve">Se realizarán las siguientes validaciones:
Número de peticiones de beneficiarios que  tienen registrada la actuación PRD_425 DEVUELTO POR COMITÉ o la actuación ADO_530 PROCESO DEVUELTO POR COMITE DE ADOPCIONES durante el ultimo trimestre del año 2014 y  la vigencia 2015,  y  posteriormente se encuentre registrada alguna de las siguientes actuaciones: 
• PRD_423 PRESENTADO A COMITÉ DE ADOPCIONES (generada automáticamente al presentarlo a comité de adopciones sin asignación desde la sesión de comité de adopciones – modulo adopciones) ó 
• PRD_665 REINTEGRO FAMILIAR
Nota: Para el reporte del primer trimestre de la vigencia evaluada,  en el denominador se incluiran los casos pendientes de resolver en el último trimestre del año anterior.
Del denominador se excluirán  aquellos beneficiarios donde el motivo de Ingreso sea “Sistema de Responsabilidad Penal para Adolescentes” y “Reingreso/Reincidencia </t>
  </si>
  <si>
    <t xml:space="preserve">Informe de capacitación de Autoridades Administrativas y Equipos Técnicos Interdisciplinarios - Coordinación Autoridades Administrativas </t>
  </si>
  <si>
    <t>Informe  de  Capacitación - Defensores de Familias  y Equipos Técnicos Interdisciplinarios - Restablecimiento de Derechos</t>
  </si>
  <si>
    <t>Numero de municipios focalizados para asistencia técnica</t>
  </si>
  <si>
    <t xml:space="preserve">Informe de Asistencia Técnica y acompañamiento a los municipios </t>
  </si>
  <si>
    <t>SIM/ Beneficiarios  - Adopciones - Actas de comité  de Adopciones</t>
  </si>
  <si>
    <r>
      <rPr>
        <b/>
        <sz val="8"/>
        <rFont val="Calibri Light"/>
        <family val="2"/>
        <scheme val="major"/>
      </rPr>
      <t>Instrucciones de Registro  y cálculo del Numerador:</t>
    </r>
    <r>
      <rPr>
        <sz val="8"/>
        <rFont val="Calibri Light"/>
        <family val="2"/>
        <scheme val="major"/>
      </rPr>
      <t xml:space="preserve">
Las Regionales ICBF registran en SIM la asignación de familia de los niños, niñas y adolescentes  mediante la  opción “Registrar Sesión de Comité de Adopción”, automáticamente se genera la actuación ADO-270  ASIGNACIÓN DE FAMILIA POR COMITÉ DE ADOPCIONES 
Para el cálculo del numerador se toma en cuenta el total de niños, niñas y adolescentes  que cumplan las siguientes condiciones:
1. En situación de adoptabilidad en firme,  por consentimiento o por autorización, que se le haya registrado alguna de las siguientes actuaciones: 
     - PRD_270 " CONSENTIMIENTO EN FIRME".
     - PRD_390 " EJECUTORIA FALLO ADOPTABILIDAD".
     - PRD_385 " RESOLUCIÓN DE AUTORIZACIÓN PARA ADOPCIÓN".
2. SIN características especiales (Ver definición de términos)
3.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t>
    </r>
    <r>
      <rPr>
        <b/>
        <sz val="8"/>
        <rFont val="Calibri Light"/>
        <family val="2"/>
        <scheme val="major"/>
      </rPr>
      <t>Instrucciones de Registro  del Denominador:</t>
    </r>
    <r>
      <rPr>
        <sz val="8"/>
        <rFont val="Calibri Light"/>
        <family val="2"/>
        <scheme val="major"/>
      </rPr>
      <t xml:space="preserve">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y adolescente SIN Características y necesidades especiales, (menor de ocho (8) años SIN discapacidad o enfermedad de cuidado especial)
En el módulo de Adopciones, en la Sesión de Comité se debe registrar la información tanto en “Asignar adopciones” como en “NNA presentados al comité”  (para los beneficiaros sin asignación)</t>
    </r>
  </si>
  <si>
    <t>Identificar el número de niños, niñas y adolescentes en situación de adoptabilidad en firme,  por consentimiento o por autorización, SIN características especiales, que se les ha restablecido el derecho de tener una familia</t>
  </si>
  <si>
    <t>MPM5-P2</t>
  </si>
  <si>
    <t>C-320-1504-7</t>
  </si>
  <si>
    <t>Número de niños, niñas y adolescentes en situación de adoptabilidad en firme, por consentimiento o por autorización, SIN características especiales presentados a comité de adopciones con familia asignada. / Número de niños, niñas y adolescentes  en situación de adoptabilidad en firme,  por consentimiento o por autorización, SIN características especiales presentados a comité de adopciones.</t>
  </si>
  <si>
    <t>Número de niños, niñas y adolescentes en situación de adoptabilidad en firme, por consentimiento o por autorización, SIN características especiales presentados a comité de adopciones con familia asignada.</t>
  </si>
  <si>
    <t>Número de niños, niñas y adolescentes  en situación de adoptabilidad en firme,  por consentimiento o por autorización, SIN características especiales presentados a comité de adopciones.</t>
  </si>
  <si>
    <t>Identificar  el número de niños, niñas y adolescentes que luego de haber sido reintegrados a su medio familiar, ingresan nuevamente a un Proceso Administrativo de Restablecimiento de Derechos PARD.</t>
  </si>
  <si>
    <t xml:space="preserve">Resultado </t>
  </si>
  <si>
    <t>MPM5-P1</t>
  </si>
  <si>
    <t>Número de niños, niñas y adolescentes que ingresan  en el mes evaluado a  Proceso Administrativo de Restablecimiento de Derechos PARD /  Número de niñas, niños y adolescentes que han sido reintegrados a su medio familiar en el marco de un Proceso Administrativo de Restablecimiento de Derechos PARD en el último año</t>
  </si>
  <si>
    <t>Número de niños, niñas y adolescentes que ingresan  en el mes evaluado a  Proceso Administrativo de Restablecimiento de Derechos PARD</t>
  </si>
  <si>
    <t xml:space="preserve"> Número de niñas, niños y adolescentes que han sido reintegrados a su medio familiar en el marco de un Proceso Administrativo de Restablecimiento de Derechos PARD en el último año</t>
  </si>
  <si>
    <t>SIM - Modulo Beneficiarios</t>
  </si>
  <si>
    <t>Identificar el número  de casos de niños, niñas y adolescentes resueltos, luego de ser devueltos por el comité de adopciones.</t>
  </si>
  <si>
    <t>Número de casos de niños, niñas y adolescentes resueltos, reintegrados al medio familiar o presentados nuevamente a comité de adopciones. / Total de casos de niños, niñas y adolescentes en situación de adoptabilidad en firme, o por consentimiento o por autorización, devueltos por el comité de adopciones.</t>
  </si>
  <si>
    <t>Número de casos de niños, niñas y adolescentes resueltos, reintegrados al medio familiar o presentados nuevamente a comité de adopciones.</t>
  </si>
  <si>
    <t>Total de casos de niños, niñas y adolescentes en situación de adoptabilidad en firme, o por consentimiento o por autorización, devueltos por el comité de adopciones.</t>
  </si>
  <si>
    <t xml:space="preserve"> Sistema de Información Misional SIM/ Beneficiarios</t>
  </si>
  <si>
    <t>Identificar el número  niños, niñas, adolescentes y mayores de 18 años con discapacidad, que son atendidos en protección del ICBF.</t>
  </si>
  <si>
    <t>Número de  niños, niñas, adolescentes y mayores de 18 años con discapacidad atendidos en situación de inobservancia, amenaza o vulneración de sus derechos (Beneficiarios atendidos) / Total de niños, niñas, adolescentes y mayores de 18 años con discapacidad en situación de inobservancia, amenaza o vulneración de sus derechos (Beneficiarios programados)</t>
  </si>
  <si>
    <t>Número de  niños, niñas, adolescentes y mayores de 18 años con discapacidad atendidos en situación de inobservancia, amenaza o vulneración de sus derechos (Beneficiarios atendidos)</t>
  </si>
  <si>
    <t>Total de niños, niñas, adolescentes y mayores de 18 años con discapacidad en situación de inobservancia, amenaza o vulneración de sus derechos (Beneficiarios programados)</t>
  </si>
  <si>
    <t>SIM - Sistema de Información Misional / Modulo Metas Sociales y  Financieras</t>
  </si>
  <si>
    <t>Identificar el número de familias vinculadas al programa UNAFA que egresan posterior de realizar las cuatro fases  del programa y cumplen los objetivos del mismo.</t>
  </si>
  <si>
    <t xml:space="preserve">Anual </t>
  </si>
  <si>
    <t>Número de familias con personas con discapacidad  en situación de vulnerabilidad (SISBEN bajo criterio de inclusión determinados por el ICBF) que egresaron del programa UNAFA por cumplimiento de objetivos). / Número de familias con personas con discapacidad  en situación de vulnerabilidad (SISBEN bajo criterio de inclusión determinados por el ICBF) que se vincularon al programa UNAFA durante los dos últimos años.</t>
  </si>
  <si>
    <t>Número de familias con personas con discapacidad  en situación de vulnerabilidad (SISBEN bajo criterio de inclusión determinados por el ICBF) que egresaron del programa UNAFA por cumplimiento de objetivos).</t>
  </si>
  <si>
    <t>Número de familias con personas con discapacidad  en situación de vulnerabilidad (SISBEN bajo criterio de inclusión determinados por el ICBF) que se vincularon al programa UNAFA durante los dos últimos años.</t>
  </si>
  <si>
    <t>Base de datos del programa - Unidades de Apoyo y Fortalecimiento Familiar -UNAFA</t>
  </si>
  <si>
    <t>Determinar el nivel de ejecución presupuestal  de las obligaciones acumuladas durante  la vigencia para el proyecto de inversión de Protección.</t>
  </si>
  <si>
    <t>Presupuesto ejecutado (obligaciones acumuladas de la vigencia) / Total del presupuesto asignado como proyecto de inversión de Protección de la vigencia evaluada.</t>
  </si>
  <si>
    <t>Presupuesto ejecutado (obligaciones acumuladas de la vigencia)</t>
  </si>
  <si>
    <t>Total del presupuesto asignado como proyecto de inversión de Protección de la vigencia evaluada.</t>
  </si>
  <si>
    <t>SIIF - NACION Módulo de Reportes</t>
  </si>
  <si>
    <t>Determinar el porcentaje de procesos administrativos de restablecimiento de derechos que se remitieron a juzgado de familia por pérdida de competencia.</t>
  </si>
  <si>
    <t>Número de procesos administrativos de restablecimiento de derechos remitidos a Juzgado de Familia por perdida de competencia a la fecha de corte / Número de procesos administrativos de restablecimiento de derechos con más de 180 días sin situación legal definida a la fecha de corte</t>
  </si>
  <si>
    <t>Número de procesos administrativos de restablecimiento de derechos remitidos a Juzgado de Familia por perdida de competencia a la fecha de corte</t>
  </si>
  <si>
    <t>Número de procesos administrativos de restablecimiento de derechos con más de 180 días sin situación legal definida a la fecha de corte</t>
  </si>
  <si>
    <t xml:space="preserve">Sistema de Información Misional SIM/ Beneficiarios </t>
  </si>
  <si>
    <t>Determinar el porcentaje de niños, niñas y adolescentes  con auto de apertura de investigación superior a 180 días,  a los cuales no se les ha definido su situación legal y no se han sido remitido a juzgado de familia por pérdida de competencia. Adicionalmente se requiere identificar los procesos donde transcurrido el termino de la ejecutoria no se tiene evidencia de la misma.</t>
  </si>
  <si>
    <t xml:space="preserve">Niños, niñas y adolescentes con auto de apertura de investigación que llevan más de 180 días sin situación legal definida con fallos ejecutoriados.  / Número de niños, niñas adolescentes con PARD abierto  sin situación legal definida o sin los respectivos fallos ejecutoriados, a la fecha de corte. </t>
  </si>
  <si>
    <t xml:space="preserve">Niños, niñas y adolescentes con auto de apertura de investigación que llevan más de 180 días sin situación legal definida con fallos ejecutoriados. </t>
  </si>
  <si>
    <t xml:space="preserve">Número de niños, niñas adolescentes con PARD abierto  sin situación legal definida o sin los respectivos fallos ejecutoriados, a la fecha de corte. </t>
  </si>
  <si>
    <t>Determinar el porcentaje de  niños, niñas o adolescentes con Auto de apertura entre 121 y 180 días a los cuales no se les ha definido su situación legal, motivo por el cual se está en riesgo de perder competencia de estos casos. Adicionalmente se requiere identificar los procesos donde transcurrido el termino de la ejecutoria no se tiene evidencia de la misma.</t>
  </si>
  <si>
    <t xml:space="preserve">Niños, niñas y adolescentes  con auto de apertura de investigación  que llevan entre 121 y 180 días  sin situación legal definida con fallos ejecutoriados. / Número de niños, niñas adolescentes con PARD abierto  sin situación legal definida o sin los respectivos fallos ejecutoriados, a la fecha de corte. </t>
  </si>
  <si>
    <t>Niños, niñas y adolescentes  con auto de apertura de investigación  que llevan entre 121 y 180 días  sin situación legal definida con fallos ejecutoriados.</t>
  </si>
  <si>
    <t>Número de niños, niñas y adolescentes ubicados en la modalidad de hogar sustituto o medio Institucional Internado con más de doce meses de permanencia / Total de  niños, niñas y adolescentes ubicados en la modalidad de hogar sustituto o medio Institucional Internado</t>
  </si>
  <si>
    <t>Número de niños, niñas y adolescentes ubicados en la modalidad de hogar sustituto o medio Institucional Internado con más de doce meses de permanencia</t>
  </si>
  <si>
    <t>Total de  niños, niñas y adolescentes ubicados en la modalidad de hogar sustituto o medio Institucional Internado</t>
  </si>
  <si>
    <t xml:space="preserve">Sistema de Información Misional SIM </t>
  </si>
  <si>
    <t xml:space="preserve">Identificar el número de municipios que han recibido asistencia técnica y acompañamiento para la implementación de las rutas de atención integral para el Restablecimiento de Derechos de la menor de 14 años embarazada. </t>
  </si>
  <si>
    <t>Número de municipios con asistencia técnica y acompañamiento para la implementación de las rutas de atención integral para el restablecimiento de derechos de la menor de 14 años embarazada. / Numero de municipios focalizados para asistencia técnica</t>
  </si>
  <si>
    <t>Número de municipios con asistencia técnica y acompañamiento para la implementación de las rutas de atención integral para el restablecimiento de derechos de la menor de 14 años embarazada.</t>
  </si>
  <si>
    <t xml:space="preserve">Identificar el número de Defensores de Familias  y equipos técnicos interdisciplinarios, capacitados en la ruta de actuaciones especiales en el proceso de restablecimiento de Derechos con enfoque diferencial y población. </t>
  </si>
  <si>
    <t>Número  de Defensores de Familias  y Equipos Técnicos Interdisciplinarios, capacitados en la ruta de actuaciones especiales en el Proceso de Restablecimiento de Derechos con enfoque diferencial y población. / Total de Defensores de Familias  y Equipos técnicos interdisciplinarios</t>
  </si>
  <si>
    <t>Número  de Defensores de Familias  y Equipos Técnicos Interdisciplinarios, capacitados en la ruta de actuaciones especiales en el Proceso de Restablecimiento de Derechos con enfoque diferencial y población.</t>
  </si>
  <si>
    <t>Total de Defensores de Familias  y Equipos técnicos interdisciplinarios</t>
  </si>
  <si>
    <t>Identificar el número de Autoridades Administrativas y Equipos Técnicos Interdisciplinarios, capacitados en el proceso Administrativo de Restablecimiento de Derechos y temáticas afines.</t>
  </si>
  <si>
    <t>Número de Autoridades Administrativas y Equipos Técnicos Interdisciplinarios, capacitados en el proceso Administrativo de Restablecimiento de Derechos y temáticas afines / Total de Autoridades Administrativas y Equipos Técnicos Interdisciplinarios</t>
  </si>
  <si>
    <t>Número de Autoridades Administrativas y Equipos Técnicos Interdisciplinarios, capacitados en el proceso Administrativo de Restablecimiento de Derechos y temáticas afines</t>
  </si>
  <si>
    <t>Total de Autoridades Administrativas y Equipos Técnicos Interdisciplinarios</t>
  </si>
  <si>
    <t xml:space="preserve">Identificar el número de solicitudes de atención humanitaria cobradas en efectivo del programa de alimentación en la transición para hogares desplazados. </t>
  </si>
  <si>
    <t xml:space="preserve">Número de solicitudes de atención humanitaria cobradas en  efectivo del programa de alimentación en la transición para hogares desplazados / Número  total de solicitudes colocadas de atención humanitaria  del programa de alimentación en la transición para hogares desplazados </t>
  </si>
  <si>
    <t>Número de solicitudes de atención humanitaria cobradas en  efectivo del programa de alimentación en la transición para hogares desplazados</t>
  </si>
  <si>
    <t xml:space="preserve">Número  total de solicitudes colocadas de atención humanitaria  del programa de alimentación en la transición para hogares desplazados </t>
  </si>
  <si>
    <t>Cantidad  de niños, niñas y adolescentes, víctimas del desplazamiento forzado  con proceso de acompañamiento familiar por las unidades móviles para contribuir a la atención, asistencia, reparación integral y al restablecimiento de sus derechos. / Meta proyectada de atención de niños, niñas y adolescentes víctimas de desplazamiento forzado.</t>
  </si>
  <si>
    <t>Cantidad  de niños, niñas y adolescentes, víctimas del desplazamiento forzado  con proceso de acompañamiento familiar por las unidades móviles para contribuir a la atención, asistencia, reparación integral y al restablecimiento de sus derechos.</t>
  </si>
  <si>
    <t>Meta proyectada de atención de niños, niñas y adolescentes víctimas de desplazamiento forzado.</t>
  </si>
  <si>
    <t>RUUM (Registro Único de Unidades Móviles)</t>
  </si>
  <si>
    <t xml:space="preserve">Información del programa de Desplazados </t>
  </si>
  <si>
    <t xml:space="preserve"> Identificar el número  de niños, niñas, adolescentes y jóvenes víctimas de reclutamiento ilícito que se desvinculan de los grupos armados organizados al margen de la ley que egresan del programa especializado realizando sus fases y dando cumplimiento a los objetivos del mismo, egresando de este por los siguientes motivos: Referenciados a la Agencia Colombiana para la Reintegración (ACR), reintegro familiar, vida independiente y retiro voluntario con cumplimiento de objetivos. </t>
  </si>
  <si>
    <t>Número de niños, niñas, adolescentes y jóvenes víctimas de reclutamiento ilícito que se desvinculan de los grupos armados organizados al margen de la ley, que egresan del programa especializado cumpliendo los objetivos del mismo / Número de niños, niñas, adolescentes y jóvenes víctimas de reclutamiento ilícito que se desvinculan de los grupos armados organizados al margen de la ley, que egresan del programa especializado desde el inicio de la vigencia a la fecha de corte.</t>
  </si>
  <si>
    <t>Número de niños, niñas, adolescentes y jóvenes víctimas de reclutamiento ilícito que se desvinculan de los grupos armados organizados al margen de la ley, que egresan del programa especializado cumpliendo los objetivos del mismo</t>
  </si>
  <si>
    <t>Número de niños, niñas, adolescentes y jóvenes víctimas de reclutamiento ilícito que se desvinculan de los grupos armados organizados al margen de la ley, que egresan del programa especializado desde el inicio de la vigencia a la fecha de corte.</t>
  </si>
  <si>
    <t>Sistema de Información Programa Especializado y Registro Único de Información (RUI)</t>
  </si>
  <si>
    <t>Identificar el número de niños, niñas y adolescentes a los cuales se les resuelve su situación legal  dentro de los 120 días a partir del auto de apertura</t>
  </si>
  <si>
    <t>Número de niños, niñas y adolescentes con definición jurídica igual o menor a 120 días desde la fecha de apertura de Proceso Administrativo de Restablecimiento de Derechos PARD. / Total de niños, niñas y adolescentes con apertura de Proceso Administrativo de Restablecimiento de Derechos PARD en el último año desde la fecha de corte.</t>
  </si>
  <si>
    <t>Número de niños, niñas y adolescentes con definición jurídica igual o menor a 120 días desde la fecha de apertura de Proceso Administrativo de Restablecimiento de Derechos PARD.</t>
  </si>
  <si>
    <t>Total de niños, niñas y adolescentes con apertura de Proceso Administrativo de Restablecimiento de Derechos PARD en el último año desde la fecha de corte.</t>
  </si>
  <si>
    <t xml:space="preserve">SIM/ Beneficiarios </t>
  </si>
  <si>
    <t>Establecer el porcentaje de  adolescentes y Jóvenes mayores de 15 años, sin discapacidad, con declaratoria de adoptabilidad, desvinculados  de los grupos organizados al margen de la ley y/o vinculados al SRPA , cuentan con estudios de bachillerato terminado y están vinculados a proceso de formación como parte de su proceso de proyecto de vida.</t>
  </si>
  <si>
    <t>Adolescentes y jóvenes sin discapacidad mayores de 15 años, con declaratoria de adoptabilidad, desvinculados  de los grupos organizados al margen de la ley y/o vinculados al SRPA, con estudios de bachillerato terminado que estén vinculados a procesos de formación. / Total de adolescentes y jóvenes sin discapacidad mayores de 15 años con declaratoria de adoptabilidad, desvinculados  de los grupos organizados al margen de la ley y/o vinculados al SRPA, con estudios de bachillerato terminado.</t>
  </si>
  <si>
    <t>Adolescentes y jóvenes sin discapacidad mayores de 15 años, con declaratoria de adoptabilidad, desvinculados  de los grupos organizados al margen de la ley y/o vinculados al SRPA, con estudios de bachillerato terminado que estén vinculados a procesos de formación.</t>
  </si>
  <si>
    <t>Total de adolescentes y jóvenes sin discapacidad mayores de 15 años con declaratoria de adoptabilidad, desvinculados  de los grupos organizados al margen de la ley y/o vinculados al SRPA, con estudios de bachillerato terminado.</t>
  </si>
  <si>
    <r>
      <rPr>
        <b/>
        <sz val="8"/>
        <rFont val="Calibri Light"/>
        <family val="2"/>
        <scheme val="major"/>
      </rPr>
      <t>Instrucciones de Registro  y cálculo del Numerador:</t>
    </r>
    <r>
      <rPr>
        <sz val="8"/>
        <rFont val="Calibri Light"/>
        <family val="2"/>
        <scheme val="major"/>
      </rPr>
      <t xml:space="preserve">
Las Regionales ICBF registran en SIM la asignación de familia de los niños, niñas y adolescentes  mediante la  opción “Registrar Sesión de Comité de Adopción”, automáticamente se genera la actuación ADO-270  ASIGNACIÓN DE FAMILIA POR COMITÉ DE ADOPCIONES 
Para el cálculo del numerador se toma en cuenta el total de niños, niñas y adolescentes  que cumplan las siguientes condiciones:
1. Que se encuentren en situación de adoptabilidad en firme,  por consentimiento o por autorización, es decir,  se le haya registrado alguna de las siguientes actuaciones: 
     - PRD_270 " CONSENTIMIENTO EN FIRME".
     - PRD_390  " EJECUTORIA FALLO ADOPTABILIDAD".
     - PRD_385 " RESOLUCIÓN DE AUTORIZACIÓN PARA ADOPCIÓN". 
2. CON características y necesidades especiales y posibilidad de adopción (Ver definición de términos). 
3. Que se hayan presentado al comité de Adopciones 
4. Con  asignación de familia registrada en la "Sesión de comité de adopción" dentro del periodo seleccionado del año 2013, en cada periodo de medición se acumula con el valor de anterior (genera automáticamente la actuación "ADO-270  ASIGNACIÓN DE FAMILIA POR COMITÉ DE ADOPCIONES").
</t>
    </r>
    <r>
      <rPr>
        <b/>
        <sz val="8"/>
        <rFont val="Calibri Light"/>
        <family val="2"/>
        <scheme val="major"/>
      </rPr>
      <t>Instrucciones de Registro  y cálculo del Denominador:</t>
    </r>
    <r>
      <rPr>
        <sz val="8"/>
        <rFont val="Calibri Light"/>
        <family val="2"/>
        <scheme val="major"/>
      </rPr>
      <t xml:space="preserve">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y adolescente SIN Características y necesidades especiales, (menor de ocho (8) años SIN discapacidad o enfermedad de cuidado especial)
En el módulo de Adopciones, en la Sesión de Comité se debe registrar la información tanto en “Asignar adopciones” como en “NNA presentados al comité”  (para los beneficiaros sin asignación)
Para el cálculo del denominador se toma en cuenta el total de niños, niñas y adolescentes que cumplan las siguientes condiciones:
1. Que se encuentren en situación de adoptabilidad en firme, por consentimiento o por autorización, es decir, que se le haya registrado alguna de las siguientes actuaciones: 
     - PRD_270 " CONSENTIMIENTO EN FIRME".
     - PRD_390  " EJECUTORIA FALLO ADOPTABILIDAD".
     - PRD_385 " RESOLUCIÓN DE AUTORIZACIÓN PARA ADOPCIÓN". 
2. CON características y necesidades especiales y posibilidad de adopción (Ver definición de términos). 
3. Que se hayan remitidos al comité de Adopciones (Actuación automática PRD_420 "REMISIÓN A COMITÉ DE ADOPCIONES")
4. Que se registren en la sesión de comité en "NNA presentados a comité" o "Asignar Familias" según corresponda</t>
    </r>
  </si>
  <si>
    <t>SIM/ Beneficiarios  - Adopciones</t>
  </si>
  <si>
    <r>
      <rPr>
        <b/>
        <sz val="8"/>
        <rFont val="Calibri Light"/>
        <family val="2"/>
        <scheme val="major"/>
      </rPr>
      <t>Instrucciones de Registro  y cálculo del Numerador:</t>
    </r>
    <r>
      <rPr>
        <sz val="8"/>
        <rFont val="Calibri Light"/>
        <family val="2"/>
        <scheme val="major"/>
      </rPr>
      <t xml:space="preserve">
Las regionales, Centros Zonales ICBF y/o IAPAS  registran en el Sistema de Información Misional SIM la SENTENCIA DE ADOPCIÓN con la actuación ADO-440  y su correspondiente plantilla de Datos Adicionales
En el módulo de Adopciones, en la solicitud de Adopción de la petición de la familia se diligencia la pantalla SEGUIMIENTO POST ADOPCIÓN 
(De acuerdo a lo estipulado en el LINEAMIENTO TÉCNICO PARA ADOPCIONES)
Para el cálculo del numerador se tiene en cuenta el total de los  niños, niñas y adolescentes  que a partir de la fecha de sentencia de adopción en firme,  cumplen con los informes de seguimiento post adopción requeridos de acuerdo al lineamiento.
</t>
    </r>
    <r>
      <rPr>
        <b/>
        <sz val="8"/>
        <rFont val="Calibri Light"/>
        <family val="2"/>
        <scheme val="major"/>
      </rPr>
      <t>Instrucciones de Registro  y cálculo del Denominador:</t>
    </r>
    <r>
      <rPr>
        <sz val="8"/>
        <rFont val="Calibri Light"/>
        <family val="2"/>
        <scheme val="major"/>
      </rPr>
      <t xml:space="preserve">
* Las regionales, Centros Zonales ICBF y/o IAPAS  registran en el Sistema de Información Misional SIM la SENTENCIA DE ADOPCIÓN con la actuación ADO-440 y su correspondiente plantilla de Datos Adicionales
Para el cálculo del denominador se tiene en cuenta el total de los Niños, niñas y adolescentes que cumplan las siguientes condiciones:
 - Con sentencia de adopción en firme registrada en el SIM 
 - Con tres o más meses transcurridos  desde la fecha de sentencia de adopción en firme 
 - La fecha de sentencia de adopción debe estar registrada en el SIM dentro del periodo establecido
Para efecto del indicador el periodo establecido comprende los niños, niñas y adolescentes con sentencia de adopción en firme desde enero  de 2010 hasta la fecha de corte. En el SIM se encuentra publicado el reporte "alerta seguimientos post adopción" que le permite a las regionales e instituciones identificar los seguimientos a vencer con un mes de anticipación.</t>
    </r>
  </si>
  <si>
    <t>Consolidado Semestral  del  F2.PR2.MPM5.P3  Reporte de Novedades SRPA  V2</t>
  </si>
  <si>
    <t>Identificar el porcentaje de adolescentes que incurren en la reiteración del delito, es decir, que vuelven a ingresar al Sistema de Responsabilidad Penal por cometer el mismo delito u otro diferente en cualquiera de los momentos del proceso incluyendo si han egresado.</t>
  </si>
  <si>
    <t>MPM5-P3</t>
  </si>
  <si>
    <t>Total de Adolescentes que ingresan al Sistema de Responsabilidad Penal, durante la vigencia actual.</t>
  </si>
  <si>
    <t>Identificar el número de Regionales que tienen implementados los servicios para el cumplimiento de sanciones no privativas de libertad y promover su fortalecimiento y ampliación de cobertura.</t>
  </si>
  <si>
    <t>Número de Regionales con la implementación de servicios para el cumplimiento de sanciones no privativas de libertad  / Total de Regionales que brindan servicio de atención del Sistema de Responsabilidad Penal del ICBF</t>
  </si>
  <si>
    <t xml:space="preserve">Número de Regionales con la implementación de servicios para el cumplimiento de sanciones no privativas de libertad </t>
  </si>
  <si>
    <t>Total de Regionales que brindan servicio de atención del Sistema de Responsabilidad Penal del ICBF</t>
  </si>
  <si>
    <t>Identificar el número de niños, niñas y adolescentes que luego de ser adoptados presentan un proceso Administrativo de Restablecimiento de Derechos activo o cerrado.</t>
  </si>
  <si>
    <t>Número de niños, niñas y adolescentes que  presentan Apertura de un Proceso Administrativo de Restablecimiento de Derechos PARD  / Total de niños, niñas y adolescentes con  sentencia de adopción en firme</t>
  </si>
  <si>
    <t xml:space="preserve">Número de niños, niñas y adolescentes que  presentan Apertura de un Proceso Administrativo de Restablecimiento de Derechos PARD </t>
  </si>
  <si>
    <t>Total de niños, niñas y adolescentes con  sentencia de adopción en firme</t>
  </si>
  <si>
    <t>Identificar el número de niños, niñas y adolescentes adoptados con informes de seguimiento post  adopción en el periodo establecido.</t>
  </si>
  <si>
    <t>Número de niños, niñas y adolescentes que a partir de la fecha de sentencia de adopción  en firme, cumplen con el número de informes de seguimiento post adopción en el periodo establecido. / Número de Niños, niñas y adolescentes con sentencia de adopción en firme en el periodo establecido</t>
  </si>
  <si>
    <t>Número de niños, niñas y adolescentes que a partir de la fecha de sentencia de adopción  en firme, cumplen con el número de informes de seguimiento post adopción en el periodo establecido.</t>
  </si>
  <si>
    <t>Número de Niños, niñas y adolescentes con sentencia de adopción en firme en el periodo establecido</t>
  </si>
  <si>
    <t>Identificar el número  de Niños, niñas y adolescentes en situación de adoptabilidad en firme,  por consentimiento o por autorización,  CON características y necesidades especiales y posibilidad de adopción presentados a comité de adopciones, que se les ha restablecido el derecho de tener una familia.</t>
  </si>
  <si>
    <t>Número de niños, niñas y adolescentes en situación de adoptabilidad  en firme,  por consentimiento o por autorización CON características y necesidades especiales y posibilidad de adopción presentados a comité de adopciones con familia asignada / Número  de niños, niñas y adolescentes en situación de adoptabilidad  en firme,  por consentimiento o por autorización, CON características y necesidades especiales y posibilidad de adopción presentados a comité de adopciones</t>
  </si>
  <si>
    <t>Número de niños, niñas y adolescentes en situación de adoptabilidad  en firme,  por consentimiento o por autorización CON características y necesidades especiales y posibilidad de adopción presentados a comité de adopciones con familia asignada</t>
  </si>
  <si>
    <t>Número  de niños, niñas y adolescentes en situación de adoptabilidad  en firme,  por consentimiento o por autorización, CON características y necesidades especiales y posibilidad de adopción presentados a comité de adopciones</t>
  </si>
  <si>
    <t>6. 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</si>
  <si>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Gestión Humana</t>
  </si>
  <si>
    <t>La información del indicador debe cargarse los primeros 5 días habiles del mes siguiente al corte en el repositorio. Los resultados del indicador se dan de manera acumulada bimestre a bimestre.
En caso de que la Regional no cargue la información respectiva el indicador se reportará como N.R. No Reporta lo que es igual al 0% Critico.</t>
  </si>
  <si>
    <t>Porcentaje de Investigaciónes de Accidentes de Trabajo</t>
  </si>
  <si>
    <t>Sistema de Gestión de la Seguridad y Salud en el Trabajo  SG-SST: consiste en el desarrollo de un proceso lógico y por etapas basado en la mejora continua y que incluye la politica, la organización, la planificación, la aplicación, la evaluación, la auditoria y las acciones de mejora con el objetivo de anticipar, reconocer, evaluar y controlar los riesgos que puedan afectar la seguridad y la salud en el trabajo.
Actividades de SG-SST: hace referecias a las jorandas de sensibilización, capacitación, Actividades de prevención y promoción, talleres e inspecciones relacionados con el SG-SST dirigidos a los colaboradores de la Regional  y/o Sede de la Dirección General.
Colaborador: Persona que participa o trabaja en la consecución de un logro para el ICBF</t>
  </si>
  <si>
    <t>Porcentaje de cupos ejecutados en actividades de seguridad y salud en el trabajo</t>
  </si>
  <si>
    <t>A todas las actividades del plan de Bienestar se les debe realizar encuesta de Satisfacción, al 20% de los asistentes. F3 PR1 MPA1 P1 Encuesta por Actividad Bienestar Social v1.XLS</t>
  </si>
  <si>
    <t>Bienestar Social: Conjunto de factores que participan en la caliodad de vida de un colaborador ICBF permitiendo que ecista un equilibrio físico,  mental y de relaciones positivas con su entorno ecológico, social y laboral.
Plan de Bienestar: Documento dende se establecen las actividades que se llevarán acabo para dar respuesta a las necesidades colectivas de los cobaboradores ICBF.</t>
  </si>
  <si>
    <t>Asistencia para el fortalecimiento del SNBF para la prestación del servicio publico de bienestar familiar</t>
  </si>
  <si>
    <t>El primer corte va hasta el 25 de febrero, para los meses siguientes  va del día 25 de cada mes al 25 del siguiente mes
En este indicador solo se cuenta una sola vez los servidores de carrera y a provisionales.</t>
  </si>
  <si>
    <t>Porcentaje de cupos de Bienestar  ejecutados</t>
  </si>
  <si>
    <t>El reporte para el tercer trimestre no aplica debido a la Ley de Garantias a nivel Regional</t>
  </si>
  <si>
    <t>Planta permanente: Número de cargos permanentes aprobados para el funcionamiento de la Entidad.
Provisión: Son las distintas formas de ocupar un cargo de planta.
Vacante:Cargo existente en la planta no provisto.</t>
  </si>
  <si>
    <t>Porcentaje de vacantes cubiertas del  plan anual de vacantes de la vigencia actual</t>
  </si>
  <si>
    <t>El primer corte va hasta el 25 de abril para los meses siguientes  va del día 25 de cada mes al 25 del siguiente mes
En este indicador solo se cuenta una sola vez los servidores de carrera y a provisionales.</t>
  </si>
  <si>
    <t>Capacitación: conjunto de procesos organizados, relativos tanto a la educación no formal o educación para el trabajo y el desarrollo humano (ley 1064 de 2006) como la informal, de acuerdo con lo establecido por la Ley General de Educación (Ley 115 de 1994), dirigidos a prolongar y a complementar la educación inicial mediante la generación de conocimientos, el desarrollo de habilidades y el cambio de actitudes.
Competencia: es la capacidad de una persona para desempeñar, en diferentes contextos y con base en los requerimientos de calidad y resultados esperados en el sector público, las funciones inherentes a un empleo; capacidad que está determinada por los conocimientos (SABER), destrezas, habilidades, (HACER), valores, actitudes, (SER) y aptitudes (HACER) que depe poseer y demostrar el empleado.
PIC: Plan Institucional de Capacitación.: es  el conjunto coherente de acciones formativas en un período determinado de tiempo y encaminado a adoptar y perfeccionar las competencias necesarias para conseguir los objetivos establecidos y derivados del diagnóstico de problemas de capacitación.
Educación para el trabajo: conocimiento libre y espontáneamente adquirido, proveniente de personas, entidades, medios masivos de comunicación, medios impresos, tradiciones, costumbres, comportamientos sociales y otros no estructurados.</t>
  </si>
  <si>
    <t>Porcentaje de servidores públicos capacitados</t>
  </si>
  <si>
    <t>El primer corte va hasta el 25 de abril, para los meses siguientes  va del día 25 de cada mes al 25 del siguiente mes.
Cuando el evento de capacitación  pertenezca al componente de competencia HACER,  y tenga una duración igual o mayor a 6 horas se debe realizar la evaluación de eficacia al finalizar el evento para verificar la apropiacion de conocimientos.
Es obligación del área o responsable del evento, la aplicación de las evaluaciones de eficacia.
Se toman todas las evaluaciones de eficacia realizadas una vez se cierre el curso virtual.
En caso de no presentarse evaluaciones de eficacia en el Periodo se reportara N.A. No aplica.</t>
  </si>
  <si>
    <t>Porcentaje de eficacia de la  capacitación</t>
  </si>
  <si>
    <t>La información del indicador debe cargarse los primeros 5 días habiles del mes siguiente al corte en el repositorio.
En caso de que la Regional no cargue la información respectiva el indicador se reportará como N.R. No Reporta lo que es igual al 0% Critico.</t>
  </si>
  <si>
    <t xml:space="preserve">Inspección de seguridad: consisten en la observación detallada de áreas o puestos de trabajo ubicados dentro del ICBF, para identificar problemas que pueden afectar el desarrollo normal del mismo y coordinar su corrección.
La inspección de seguridad es una técnica utilizada internamente como parte de la prevención de accidentes y consiste en el análisis detallado de las condiciones de trabajo a fin de detectar los riesgos existentes debido a condiciones inseguras.
Areas a Inspeccionar:
Todas las áreas dentro las instalaciones del ICBF son susceptibles de ser inspeccionadas incluyendo:   • Zonas de almacenamiento temporal como bodegas, almacenes, cuartos de productos químicos, etc. • Áreas de archivo Talleres de mantenimiento • Zonas de circulación y áreas comunes • Sitios destinados a comidas • Oficinas • Parqueaderos • Áreas verdes. 
Temas de Inspecciones a realizar:
* Condiciones de Seguridad*vehiculos*biomecanicos*extintores y gabinetes de emergencia*botiquines y estaciones de emergencia.
Condición insegura: Cualquier situación o condicion física o ambiental,  capaz de producir un accidente de trabajo y/o enfermedad profesional. </t>
  </si>
  <si>
    <t>Auto Cuidado: Conjunto de actitudes y conductas que desarrolla una persona orientada a regular aspectos internos o externos que afectan o puedan comprometer su salud y bienestar físico y mental.
Encuesta: herramienta que recoge información sobre los habitos de los colaboradores en su lugar de trabajo.</t>
  </si>
  <si>
    <t>Colaborador: Persona natural vinculada con el ICBF mediante contrato de prestación de servicios y/o servidor público de planta (carrera, provisional, supernumerario, libre nombramiento)
Enfermedad común:  De acuerdo al artículo 12 del Decreto 1295 de 1994 es “Toda enfermedad o patología, accidente o muerte, que no hayan sido clasificados o calificados como de origen profesional"
Enfermedad laboral: De acuerdo al artículo  4° de la Ley 1562 de 2012 es enfermedad laboral la contraída como resultado de la exposición a factores de riesgo inherentes a la actividad laboral o del medio en el que el trabajador se ha visto obligado a trabajar. El Gobierno Nacional, determinará, en forma periódica, las enfermedades que se consideran como laborales y en los casos en que una enfermedad no figure en la tabla de enfermedades laborales, pero se demuestre la relación de causalidad con los factores de riesgo ocupacional será reconocida como enfermedad laboral, conforme lo establecido en las normas legales vigentes.
Accidente de trabajo: De acuerdo al artículo 3° de la Ley 1562 de 2012 es accidente de trabajo todo suceso repentino que sobrevenga por causa o con ocasión del trabajo, y que produzca en el trabajador una lesión orgánica, una perturbación funcional o psiquiátrica, una invalidez o la muerte.</t>
  </si>
  <si>
    <t>Planta permanente: Número de cargos permanentes aprobados para el funcionamiento de la Entidad.
Provisión: Son las distintas formas de ocupar un cargo de planta.</t>
  </si>
  <si>
    <t>Las etapas que deben ejecutar los PAE son:
1. Capacitación y sensibilización sobre el PAE (15%)
 2.Conformación PAE (20%)
3. Desarrollo de los PAE (40%)
4. Evaluación (25%)</t>
  </si>
  <si>
    <t>El proyecto de aprendizaje en equipo (PAE), es un conjunto de acciones programadas y desarrolladas por un grupo de empleados con diferentes experiencias que trabajan juntos para realizar proyectos relacionados con su realidad, solucionar problemas y construir nuevos conocimientos para resolver necesidades de aprendizaje y aportar soluciones a los problemas de su contexto laboral.</t>
  </si>
  <si>
    <t xml:space="preserve">Gestión  </t>
  </si>
  <si>
    <t>MPA1-P1</t>
  </si>
  <si>
    <t xml:space="preserve">Medir el porcentaje de ejecución de los  proyectos de aprendizaje en equipo </t>
  </si>
  <si>
    <t>C-310-300-2</t>
  </si>
  <si>
    <t>Número de etapas ejecutadas para la implementación de los Proyectos de Aprendizaje en Equipo en el período / Número de etapas programadas para la implementación de los Proyectos de Aprendizaje en Equipo en el período</t>
  </si>
  <si>
    <t>Número de etapas ejecutadas para la implementación de los Proyectos de Aprendizaje en Equipo en el período</t>
  </si>
  <si>
    <t>Número de etapas programadas para la implementación de los Proyectos de Aprendizaje en Equipo en el período</t>
  </si>
  <si>
    <t xml:space="preserve">Informe trimestral sobre los Proyectos de Aprendizaje en Equipo                                                                                        </t>
  </si>
  <si>
    <t>Cronograma de ejecución Proyectos de Aprendizaje en Equipo</t>
  </si>
  <si>
    <t>Medir el porcentaje de cargos  en la planta global del ICBF provistos.</t>
  </si>
  <si>
    <t>Número de cargos provistos en la planta global por periodo / Número total de cargos en planta global</t>
  </si>
  <si>
    <t>Número de cargos provistos en la planta global por periodo</t>
  </si>
  <si>
    <t>Número total de cargos en planta global</t>
  </si>
  <si>
    <t>Informe Registro y Control - Planta Global del ICBF con corte Trimestral</t>
  </si>
  <si>
    <t>Planta permanente  2/1/2015</t>
  </si>
  <si>
    <t>Porcentaje de colaboradores incapacitados por enfermedad común, laboral y/o accidente de trabajo</t>
  </si>
  <si>
    <t>Número de colaboradores incapacitados (enfermedad común, enfermedad laboral y/o accidente de trabajo) en el periodo  / No. Total de colaboradores de la Regional (personal de planta de y contrato directo)</t>
  </si>
  <si>
    <t xml:space="preserve">Número de colaboradores incapacitados (enfermedad común, enfermedad laboral y/o accidente de trabajo) en el periodo </t>
  </si>
  <si>
    <t>No. Total de colaboradores de la Regional (personal de planta de y contrato directo)</t>
  </si>
  <si>
    <t>Base de datos de la planta global, temporal y de contratistas.</t>
  </si>
  <si>
    <t>Medir el porcentaje de  colaboradores que han apropiado habitos de autocuidado en las actividades rutinarias de su trabajo, de acuerdo a los resultados de las encuestas de autocuidado diligenciadas</t>
  </si>
  <si>
    <t>Número de encuestas de autocuidado en colaboradores con resultados bueno y excelente / Número de encuestas de autocuidado diligenciadas</t>
  </si>
  <si>
    <t>Número de encuestas de autocuidado en colaboradores con resultados bueno y excelente</t>
  </si>
  <si>
    <t>Número de encuestas de autocuidado diligenciadas</t>
  </si>
  <si>
    <t>Consolidado de Encuestas de autocuidado</t>
  </si>
  <si>
    <t>Medir la proporción de condiciones no seguras corregidas derivadas de las inspecciones realizadas</t>
  </si>
  <si>
    <t>No. total de condiciones inseguras corregidas derivadas de las inspecciones realizadas / No. Total de condiciones identificadas en las inspecciones realizadas</t>
  </si>
  <si>
    <t>No. total de condiciones inseguras corregidas derivadas de las inspecciones realizadas</t>
  </si>
  <si>
    <t>No. Total de condiciones identificadas en las inspecciones realizadas</t>
  </si>
  <si>
    <t>Anexos PP3.MPA1.P1 Programa de Inspecciones de Seguridad v4</t>
  </si>
  <si>
    <t>Medir el Avance en el diseño y la implementación del Plan Estratégico de Gestión Humana</t>
  </si>
  <si>
    <t>LP3</t>
  </si>
  <si>
    <t>Gestión del talento humano</t>
  </si>
  <si>
    <t>LP3-C1</t>
  </si>
  <si>
    <t>Plan Estratégico de Recursos Humanos</t>
  </si>
  <si>
    <t>Informes trimestrales Plan Estratégico de Gestión Humana</t>
  </si>
  <si>
    <t>Plan Estratégico de Gestión Humana</t>
  </si>
  <si>
    <t>Medir la eficacia de las capacitaciones realizadas</t>
  </si>
  <si>
    <t>Sumatoria de los promedios de las  evaluaciones  de eficacia de las capacitaciones realizadas</t>
  </si>
  <si>
    <t>F1.PR2.MPA1.P1 Formato de seguimiento PIC  +  Datos escuela virtual</t>
  </si>
  <si>
    <t>Medir la proporción de servidores que se han capacitado durante el periodo</t>
  </si>
  <si>
    <t>LP3-C3</t>
  </si>
  <si>
    <t>Capacitación</t>
  </si>
  <si>
    <t>Número de servidores capacitados (sin repetidos) /  Número servidores</t>
  </si>
  <si>
    <t>Número de servidores capacitados (sin repetidos)</t>
  </si>
  <si>
    <t xml:space="preserve"> Número servidores</t>
  </si>
  <si>
    <t>F1.PR2.MPA1.P1 Formato de seguimiento PIC + datos de la escuela virtual.</t>
  </si>
  <si>
    <t>Planta Global ICBF 30/12/2014</t>
  </si>
  <si>
    <t xml:space="preserve"> Porcentaje de vacantes en la planta global provista</t>
  </si>
  <si>
    <t>Medir el porcentaje de vacantes provistas de la planta global del ICBF.</t>
  </si>
  <si>
    <t>LP3-C2</t>
  </si>
  <si>
    <t>Plan Anual de Vacantes</t>
  </si>
  <si>
    <t>Número de vacantes (30/12/2014) en la planta global provistas / Número total de cargos vacantes en la planta global (30/12/2014)</t>
  </si>
  <si>
    <t>Número de vacantes (30/12/2014) en la planta global provistas</t>
  </si>
  <si>
    <t>Número total de cargos vacantes en la planta global (30/12/2014)</t>
  </si>
  <si>
    <t>Informe provisión vacantes del Grupo de Registro y Control</t>
  </si>
  <si>
    <t>Planta Global con corte 30/12/2014</t>
  </si>
  <si>
    <t>Medir la proporción de servidores que se han participado en las actividades de bienestar durante el periodo</t>
  </si>
  <si>
    <t>LP3-C4</t>
  </si>
  <si>
    <t>Bienestar e Incentivos</t>
  </si>
  <si>
    <t>Número Servidores que participaron en las actividades de bienestar por periodo (sin repetidos) / Número total de servidores</t>
  </si>
  <si>
    <t>Número Servidores que participaron en las actividades de bienestar por periodo (sin repetidos)</t>
  </si>
  <si>
    <t>Número total de servidores</t>
  </si>
  <si>
    <t>F2 PR1 MPA1 P1 Formato Matriz de Seguimiento v8</t>
  </si>
  <si>
    <t>Planta Global + Planta Temporal ICBF</t>
  </si>
  <si>
    <t>Medir la satisfacción de los servidores en las actividades de Bienestar desarrolladas dentro del Plan de bienestar</t>
  </si>
  <si>
    <t>Sumatoria de las calificaciones de las encuestas de satisfacción en el período</t>
  </si>
  <si>
    <t>F2 PR1 MPA1 P1 Formato Matriz de Seguimiento v7</t>
  </si>
  <si>
    <t>Medir el porcentaje de cumplimiento de las actividades del Sistema de Gestión de la Seguridad y Salud en el Trabajo  SG-SST</t>
  </si>
  <si>
    <t>Número actividades ejecutadas en el periodo / No. actividades programadas en el  periodo</t>
  </si>
  <si>
    <t>Número actividades ejecutadas en el periodo</t>
  </si>
  <si>
    <t>No. actividades programadas en el  periodo</t>
  </si>
  <si>
    <t>F2 PR15 MPA1 P1 Reporte Indicador Cobertura Eje SYSO v1.xls</t>
  </si>
  <si>
    <t>Plan anual del SG-SST + Plan Anual ARL Positiva</t>
  </si>
  <si>
    <t>Gestión Financiera</t>
  </si>
  <si>
    <t>Programa Anual Mensualizado de Caja – PAC</t>
  </si>
  <si>
    <t>Porcentaje de ejecución de los obligaciones presupuestales establecidos en la vigencia</t>
  </si>
  <si>
    <t>Gestión Control interno Disciplinario</t>
  </si>
  <si>
    <t>Indicadores y metas de Gobierno</t>
  </si>
  <si>
    <t>Porcentaje de quejas discipliarias de vigencias anteriores tramitadas</t>
  </si>
  <si>
    <t xml:space="preserve">Porcentaje de quejas disciplinarias de la vigencia actual tramitadas </t>
  </si>
  <si>
    <t>Porcentaje de decisiones de Fondo en los procesos disciplinarios</t>
  </si>
  <si>
    <t>Porcentaje de decisiones de Fondo en procesos verbales</t>
  </si>
  <si>
    <t>dar tramite a quejas recibidas de las vigencias iguales a anteriores al 31/12/2014</t>
  </si>
  <si>
    <t>MPA1-P3</t>
  </si>
  <si>
    <t>Total de quejas rezagadas de los años 2013 y 2014</t>
  </si>
  <si>
    <t xml:space="preserve">Aplicativo SCAD  y expedientes físicos </t>
  </si>
  <si>
    <t>Aplicativo SCAD  y expedientes físicos</t>
  </si>
  <si>
    <t>Citaciones a Audiencias falladas</t>
  </si>
  <si>
    <t>Aplicativo (SCAD) y Expedientes</t>
  </si>
  <si>
    <t>Adelantar, gestionar e impulsar las actuaciones que cursan para proferir decisiones de fondo</t>
  </si>
  <si>
    <t>Sumatoria de las decisiones de fondo (Archivos + ID + Cargos + Fallos)</t>
  </si>
  <si>
    <t xml:space="preserve">Dar tramite al 20% de las quejas recibidas durante la vigencia 2015, teniendo en cuenta que existe un rezago de quejas de las vigencias 2013 y 2014 y de acuerdo a la Ley estas quejas deben ser tramitadas en orden de llegada </t>
  </si>
  <si>
    <t xml:space="preserve">Aplicativo SCAD y expedientes </t>
  </si>
  <si>
    <t>Registrar el total de las decisiones confirmadas y el total de las decisiones recurridas durante la vigencia 2015</t>
  </si>
  <si>
    <t>Total de decisiones confirmadas  / Total de decisiones recurridas</t>
  </si>
  <si>
    <t xml:space="preserve">Total de decisiones confirmadas </t>
  </si>
  <si>
    <t>Total de decisiones recurridas</t>
  </si>
  <si>
    <t>Gestión Abastecimiento</t>
  </si>
  <si>
    <t>ESTRATEGIA : es un conjunto de acciones planificadas sistemáticamente en el tiempo que se llevan a cabo para lograr un determinado fin o misión. 
COMPRA LOCAL: Es toda adquisición de bienes o servicios, cuya producción u origen, para el caso de bienes, o cuya residencia, para el caso del talento humano, se localice en el mismo ámbito geográfico de consumo</t>
  </si>
  <si>
    <t>Se realizará modelo de costos a las modalidades cuya información para la elaboración del modelo ha sido entregada por parte de la respectiva dirección misional a la Dirección de Abastecimiento</t>
  </si>
  <si>
    <t>Modelo de costos: Documento que contiene el ejercicio de estimación monetaria a partir de las cantidades y recursos requeridos para entregar un bien o brindar un servicio de acuerdo con las especificaciones técnicas exigidas por la Entidad, contempladas en la Ficha de Condiciones Técnicas Esenciales para la prestación del servicio y/o entrega del bien (FCT), lineamientos o estándares de la respectiva modalidad o programa de atención.</t>
  </si>
  <si>
    <t>Teniendo en cuenta que el sistema de información PACCO maneja fechas de registro específicas, con las Regionales y áreas de la Sede de la Dirección General, el reporte del indicador a la Subdirección de Evaluación se realizará entre los días 13 y 16 de cada mes, a partir del mes de abril, de acuerdo con las particularidades que se presenten.
El reporte del mes de diciembre se realizará el 16 de febrero de la siguiente vigencia.</t>
  </si>
  <si>
    <t>Recursos contratados y reportados en el Plan Anual de Adquisiciones:  Son los recursos que han sido contratado por las Regionales y áreas de la Sede de la Dirección General, y que se encuentran reportados en el sistema PACCO.
Recursos contratados por el ICBF con registro presupuestal en financiera: Es el valor de los contratos registrados por el ICBF en la base de datos de la Dirección Financiera y con Registro Presupuestal, suministrado al grupo PACCO por la Dirección de Información y Tecnología</t>
  </si>
  <si>
    <t xml:space="preserve">El primer reporte del indicador está sujeto a la contratación del operador logístico de eventos para el año 2015. </t>
  </si>
  <si>
    <t>Estudio de sector y costos: Documento en el cual se presenta de manera estructurada del análisis de la información recolectada durante la investigación de mercado o sector. La investigación de mercado o sector consiste en la recolección, clasificación y análisis sistemático de la información respecto a todos los factores relevantes que influencian la compra de bienes y servicios requeridos por la Entidad, de acuerdo con las especificaciones técnicas determinadas por las áreas solicitantes contempladas en la  Ficha de Condiciones Técnicas Esenciales para la prestación del servicio y/o entrega del bien (FCT), lineamientos y/o estándares.</t>
  </si>
  <si>
    <t>Valor alcanzado en la evaluación de los registros de las Regionales y/o áreas de la Sede de la Dirección General en el sistema de información PACCO:  Corresponde a la sumatoria de los valores obtenidos por las Regionales y áreas de la Sede de la Dirección General, en los criterios de evaluación para la gestión en el Sistema de información PACCO.
Valor total de los criterios evaluados en el sistema PACCO: Corresponde a la sumatoria del valor definido para cada uno de los criterios evaluados para la gestión en el Sistema de Información PACCO.
Criterios de Evaluación: Son los ítems definidos para evaluar la gestión realizada por las Regionales y áreas de la Sede de la Dirección General, frente al registro de  información sobre programación, contratación y ejecución de recursos, en el sistema de información PACCO.</t>
  </si>
  <si>
    <t xml:space="preserve"> Identificar las Regionales donde se implementa la Estrategia de Compras Locales y Compras Eficientes </t>
  </si>
  <si>
    <t>MPA1-P4</t>
  </si>
  <si>
    <t>Número de Regionales que implementan la Estrategia de Compras Locales y Compras Eficientes / Regionales programadas en acuerdo de gestión</t>
  </si>
  <si>
    <t>Regionales programadas en acuerdo de gestión</t>
  </si>
  <si>
    <t>Cantidad de Regionales con información y soportes de la implementación de la Estrategia de Compras Locales y Compras Eficientes</t>
  </si>
  <si>
    <t>Acuerdo de gestión formalizado con la Secretaria General</t>
  </si>
  <si>
    <t>Porcentaje de cumplimiento de la Gestión registrada en el Sistema de Información PACCO</t>
  </si>
  <si>
    <t>Realizar el seguimiento a los recursos programados, contratados y ejecutados en el sistema de información PACCO, en relación a los recursos definidos para realizar la contratación, programables en PACCO, de las Regionales y áreas de la Sede de la Dirección General.</t>
  </si>
  <si>
    <t>Cumplimiento de criterios de evaluación de los registros de las Regionales y/o áreas de la Sede de la Dirección General / Valor total de los criterios definidos para evaluar el registro de la información en PACCO.</t>
  </si>
  <si>
    <t>Cumplimiento de criterios de evaluación de los registros de las Regionales y/o áreas de la Sede de la Dirección General</t>
  </si>
  <si>
    <t>Valor total de los criterios definidos para evaluar el registro de la información en PACCO.</t>
  </si>
  <si>
    <t>Módulo de reportes - Sistema de Información PACCO</t>
  </si>
  <si>
    <t>Guia para evaluación de los avances de PACCO.</t>
  </si>
  <si>
    <t>Determinar si los estudios de sector y costos solicitados por las diferentes áreas de la Sede de la Dirección General,  son entregados oportunamente, de acuerdo con su complejidad.</t>
  </si>
  <si>
    <t>Número de estudios de sector y costos entregados a tiempo, de acuerdo con su complejidad, durante el mes / Número de estudios de sector y costos entregados en el mes</t>
  </si>
  <si>
    <t>Número de estudios de sector y costos entregados a tiempo, de acuerdo con su complejidad, durante el mes</t>
  </si>
  <si>
    <t>Número de estudios de sector y costos entregados en el mes</t>
  </si>
  <si>
    <t>Matriz de seguimiento de Estudios de Sector y Costos</t>
  </si>
  <si>
    <t>Medir el nivel de satisfacción del área solicitante del evento, por medio de un encuesta</t>
  </si>
  <si>
    <t>Sumatoria de la ponderación de los resultados de las encuestas realizadas en el mes / Valor total de los criterios evaluados en la encuesta de satisfacción</t>
  </si>
  <si>
    <t>Sumatoria de la ponderación de los resultados de las encuestas realizadas en el mes</t>
  </si>
  <si>
    <t>Valor total de los criterios evaluados en la encuesta de satisfacción</t>
  </si>
  <si>
    <t>Formato F4.PR3.MPA1.P4  Seguimiento de eventos v1</t>
  </si>
  <si>
    <t>Procedimiento PR3-MPA1-P4-Solicitud-y-Ejecución-de-Eventos-v1</t>
  </si>
  <si>
    <t>Realizar el seguimiento a los recursos contratados y reportados en el sistema PACCO, frente a los recursos contratos por el ICBF y con registro financiero.</t>
  </si>
  <si>
    <t xml:space="preserve">Total recursos contratados y reportados en el Plan Anual de Adquisiciones / Total recursos contratados por el ICBF con registro presupuestal en financiera </t>
  </si>
  <si>
    <t>Total recursos contratados y reportados en el Plan Anual de Adquisiciones</t>
  </si>
  <si>
    <t xml:space="preserve">Total recursos contratados por el ICBF con registro presupuestal en financiera </t>
  </si>
  <si>
    <t>Módulo de reportes PACCO - Contratos registrados en el sistema</t>
  </si>
  <si>
    <t>Reporte de la Dirección de Información y Tecnología</t>
  </si>
  <si>
    <t>Determinar la cantidad de modalidades de atención del ICBF que cuentan con modelos de costos.</t>
  </si>
  <si>
    <t>Porcentaje de satisfacción frente al desarrollo del evento</t>
  </si>
  <si>
    <t xml:space="preserve">El 100% del diseño e implementación de PLAN MAESTRO DE INFRAESTRUCTURA, se realizará a lo largo del cuatrienio, pero en 2015 se tiene previsto un avance del 25% del mismo, que corresponde a la primera  fase del diseño, la segunda fase con un porcentaje del 25% se llevará a cabo en el 2016. El 50 % restante corresponde a la fase de implementación y se llevará cabo entre 2017 y 2018.
</t>
  </si>
  <si>
    <t>El plan maestro de infraestructura 2015-2018 es un documento en el cúal se plasma la estrategia a mediano plazo (cuatrienio) del ICBF de forma cuantitativa, manifiesta y temporal, que a su vez debe implementarse en ese periodo para cumplir los objetivos institucionales y dando alcance a los objetivos del Plan Nacional de Desarrollo en materia de infraestructura.</t>
  </si>
  <si>
    <t>El 100% del diseño e implementación del Modelo de Gestión Administrativa, se realizará a lo largo del cuatrienio, pero en 2015 se tiene previsto un avance del 25% del mismo, que corresponde a la  fase del diseñ. . El 75 % restante corresponde a la fase de implementación y se llevará cabo entre 2016 y 2018.</t>
  </si>
  <si>
    <t>El Modelo de Gestión Administrativa comprende un proceso de reingeniería estratégica de la Dirección Administrativa a travéz de la conformación de macroregiones funcionales desde las cuales se ejecutan los procesos de soporte del ICBF.</t>
  </si>
  <si>
    <t>Efectividad</t>
  </si>
  <si>
    <t>El 100% es equivalente al cumplimiento de las metas de cada período respecto a lo establecido en el mapa estratégico</t>
  </si>
  <si>
    <t>Las Intervenciones en Infraestrudtura se entienden como aquellas acciones que comprenden; ampliaciones (construccion o apropiacion de espacios), adecuaciones(señalización,  saneamiento básico), reparaciones y/o mantenimientos ( preventivos y/o correctivos sobre los bienes) en las instalaciones donde opera el ICBF.</t>
  </si>
  <si>
    <t>El indicador para la vigencia 2015 solo se medirá en la sede central</t>
  </si>
  <si>
    <t>Legalización hace referencia a el registro de los soportes contables del valor de los bienes inmuebles o muebles (consumibles o devolutivos) o costos de los convenios en el sistema para tal fin.</t>
  </si>
  <si>
    <t>Bienes ingresados al patrimonio hace referencia al registro en instrumentos públicos de la sentencia judicial proferida por el respectivo juez civil que declare la propiedad de bien en cabeza del ICBF.</t>
  </si>
  <si>
    <t>La Estrategia cero Papel, obedece a los lineamientos de la politica de eficiencia administrativa dispuestos en las directivas presidenciales 04 de 2012  y 06 de 2014 para tal efecto se retomarán las orientaciones de la guía "Como comenzar una estrategia cero papel en su entidad" que señala un conjunto de pasos que las entidades pueden desarrollar para lograr incluir las buenas prácticas en la entidad y que deben ser afianzadas en el ICBF para cumplir la meta de reducir el consumo de papel en un 30%.</t>
  </si>
  <si>
    <t>La medicion de la ejecucion del presupuesto asignado a la Sede de la Direccion General y de las Regionales corresponderan al cumplimiento de las actividades de los Planes de Gestion Ambiental.</t>
  </si>
  <si>
    <t xml:space="preserve">La medicion de la ejecucion del presupuesto asignado a la Sede de la Direccion General y de las Regionales corresponderan al cumplimiento de las actividades de los Planes de Gestion Ambiental.
Gestion Ambiental: es el conjunto de actividades y acciones normativa, administrativas y operativas orientadas a controlar, mitigar y/o prevenir los aspectos ambientales, con el proposito de lograr un desarrollo con sustentabilidad ambiental.
Planes de Gestion Ambiental PGA: documento que incluye diagnostico ambiental y acciones para la Gestion de los aspectos e impactos ambientales en una Regional o Sede de la Direccion General.
El formato de seguimiento presupuestal ambiental: es manejado por los Coordinadores Administrativos de las Regionales  </t>
  </si>
  <si>
    <t>Cuatrimestral</t>
  </si>
  <si>
    <t>Medir el consumo del recurso energético en las Regionales y Sede de la Dirección
General del ICBF, frente a los estándares de consumo fijados para cada una.</t>
  </si>
  <si>
    <t xml:space="preserve"> Consumo de energia en Regionales y Sede de la Dirección General del Periodo establecido. / Estándar de consumo de energia de Cada Regional y Sede de la Dirección General.</t>
  </si>
  <si>
    <t xml:space="preserve"> Consumo de energia en Regionales y Sede de la Dirección General del Periodo establecido.</t>
  </si>
  <si>
    <t>Estándar de consumo de energia de Cada Regional y Sede de la Dirección General.</t>
  </si>
  <si>
    <t>F01 PA03 M Valija Servicios Publicos</t>
  </si>
  <si>
    <t>Medir el consumo de agua en la Sede de la Dirección General y las Regionales del ICBF, frente a los estándares de consumo fijados,  para establecer el ahorro en el consumo de agua.</t>
  </si>
  <si>
    <t>Consumo de agua de la Sede de la Dirección General y Regionales en el Periodo establecido. / Estándar de consumo de agua de Cada Regional y Sede de la Dirección General.</t>
  </si>
  <si>
    <t>Consumo de agua de la Sede de la Dirección General y Regionales en el Periodo establecido.</t>
  </si>
  <si>
    <t>Estándar de consumo de agua de Cada Regional y Sede de la Dirección General.</t>
  </si>
  <si>
    <t xml:space="preserve">F01 PA03 M Valija Servicios Publicos </t>
  </si>
  <si>
    <t>Realizar seguimiento y evaluación a la aplicación de los procesos técnicos de organización de archivos en soporte físico a los expedientes en gestión.</t>
  </si>
  <si>
    <t>Metros Lineales de Archivos en Soporte Físico Organizados / Metros lineales de archivos en soporte físico proyectados para Organización</t>
  </si>
  <si>
    <t>Metros Lineales de Archivos en Soporte Físico Organizados</t>
  </si>
  <si>
    <t>Metros lineales de archivos en soporte físico proyectados para Organización</t>
  </si>
  <si>
    <t>Matriz trimestral en donde se reportan los metros lineales organizados en soporte físico por Regional incluyendo los Centros Zonales</t>
  </si>
  <si>
    <t>Proyección de la producción documental física y crecimiento de los archivos de gestión (6000 ml)</t>
  </si>
  <si>
    <t>Realizar seguimiento al cumplimiento de los Planes de Gestión Ambiental</t>
  </si>
  <si>
    <t xml:space="preserve">Número de actividades desarrolladas del plan de Gestión Ambiental  / Actividades programadas en los Planes de Gestión Ambiental </t>
  </si>
  <si>
    <t xml:space="preserve">Número de actividades desarrolladas del plan de Gestión Ambiental </t>
  </si>
  <si>
    <t xml:space="preserve">Actividades programadas en los Planes de Gestión Ambiental </t>
  </si>
  <si>
    <t xml:space="preserve">Informes de seguimiento a las actividades de los Planes de Gestion Ambiental </t>
  </si>
  <si>
    <t xml:space="preserve">Planes de Gestion Ambiental </t>
  </si>
  <si>
    <t xml:space="preserve">Realizar seguimiento al presupuesto asignado para la ejecución de los Planes de Gestión Ambiental </t>
  </si>
  <si>
    <t xml:space="preserve">Presupuesto asignado para la implementación del plan de Gestión Ambiental </t>
  </si>
  <si>
    <t xml:space="preserve">Formato de seguimiento al presupuesto de Gestion Ambiental del rubro C 123300-1-112 </t>
  </si>
  <si>
    <t xml:space="preserve">Resolución de asignación de presupuesto  de Gestion Ambiental </t>
  </si>
  <si>
    <t>Realizar seguimiento a los bienes inmuebles del Instituto que son objeto de comodatos</t>
  </si>
  <si>
    <t>Número de bienes en Comodato suscritos y registrados / Número de bienes objeto de comodato</t>
  </si>
  <si>
    <t>Número de bienes en Comodato suscritos y registrados</t>
  </si>
  <si>
    <t>Número de bienes objeto de comodato</t>
  </si>
  <si>
    <t>Porcentaje de verificación del estado de los bienes inmuebles.</t>
  </si>
  <si>
    <t>Inspeccionar el estado real, material y jurídico de los bienes inmuebles registrados en el inventario de la entidad y que presentan circunstancias especiales como desocupados o invadidos</t>
  </si>
  <si>
    <t>Número de bienes con informe de visita de verificación de estado / Número de bienes reportados como desocupados o invadidos</t>
  </si>
  <si>
    <t>Número de bienes con informe de visita de verificación de estado</t>
  </si>
  <si>
    <t>Número de bienes reportados como desocupados o invadidos</t>
  </si>
  <si>
    <t>Informes de visitas de verificación del estado real, material y jurídico de los bienes inmuebles del grupo de bienes</t>
  </si>
  <si>
    <t>Cronograma de visitas de verificación del estado real, material y jurídico de los bienes inmuebles  reportados como desocupados o invadidos del grupo de bienes</t>
  </si>
  <si>
    <t>Evidenciar la gestión respecto los procesos de legalización adelantados sobre las obras recibidas del grupo de infraestructura</t>
  </si>
  <si>
    <t>Número de conceptos de procesos de legalización de obras emitidos / Número de procesos de legalizacion de obra iniciados</t>
  </si>
  <si>
    <t>Número de conceptos de procesos de legalización de obras emitidos</t>
  </si>
  <si>
    <t>Número de procesos de legalizacion de obra iniciados</t>
  </si>
  <si>
    <t>Hacer seguimiento al direccionamiento oportuno de comunicaciones recibidas a través de la unidad de correspondencia</t>
  </si>
  <si>
    <t>Número de comunicaciones direccionadas oportunamente a través de la unidad de correspondencia / Número total de comunicaciones recibidas a través de la unidad de correspondencia durante el periodo</t>
  </si>
  <si>
    <t>Número de comunicaciones direccionadas oportunamente a través de la unidad de correspondencia</t>
  </si>
  <si>
    <t>Número total de comunicaciones recibidas a través de la unidad de correspondencia durante el periodo</t>
  </si>
  <si>
    <t xml:space="preserve">Planilla de registro de entrega de comunicaciones a cada dependencia, planilla corra de envios a regionales </t>
  </si>
  <si>
    <t>Reporte de comunicaciones recibidas y radicadas a través del aplicativo SIGA</t>
  </si>
  <si>
    <t xml:space="preserve"> Medir la efectividad en las intervenciones de adecuación, ampliación, reparación y/o mantenimiento requeridos en las distintas Sedes regionales ubicadas en el territorio nacional.</t>
  </si>
  <si>
    <t>Número de Intervenciones en Sedes Regionales y centros zonales realizadas durante el periodo / Número total de intervenciones sobre Sedes regionales y centros zonales programadas o requeridas durante el año</t>
  </si>
  <si>
    <t>Número de Intervenciones en Sedes Regionales y centros zonales realizadas durante el periodo</t>
  </si>
  <si>
    <t>Número total de intervenciones sobre Sedes regionales y centros zonales programadas o requeridas durante el año</t>
  </si>
  <si>
    <t xml:space="preserve">Informe de finalización de la intervención en Regionales y Centros Zonales. </t>
  </si>
  <si>
    <t>Programación de intervenciones del grupo de infraestructura y solicitudes de intervencion de las Direcciones Regionales</t>
  </si>
  <si>
    <t xml:space="preserve">Porcentaje de archivos transferidos en soporte físico al Archivo Central Unificado del ICBF </t>
  </si>
  <si>
    <t>Medir las transferencias de los expedientes correspondiente a los Archivos Centrales Regionales, Históricos y de Fondos Acumulados a la bodega del Archivo Central Único del ICBF.</t>
  </si>
  <si>
    <t>cuatrimestral</t>
  </si>
  <si>
    <t>LP4</t>
  </si>
  <si>
    <t>Eficiencia administrativa</t>
  </si>
  <si>
    <t>Metros lineales transferidos  al archivo central unificado durante 2015</t>
  </si>
  <si>
    <t xml:space="preserve">Reporte en la matriz mensual en donde se evidencien los metros lineales transferidos </t>
  </si>
  <si>
    <t xml:space="preserve">Programa de transferencias del grupo de Gestión Documental </t>
  </si>
  <si>
    <t>efectividad</t>
  </si>
  <si>
    <t>Hacer seguimiento a las distintas etapas de redefinición e implementación de la estrategia cero papel.</t>
  </si>
  <si>
    <t>Número de actividades de la Estrategia Cero Papel ejecutadas / Número de actividades de la Estrategia Cero Papel programadas</t>
  </si>
  <si>
    <t>Número de actividades de la Estrategia Cero Papel ejecutadas</t>
  </si>
  <si>
    <t>Número de actividades de la Estrategia Cero Papel programadas</t>
  </si>
  <si>
    <t>Cronograma de actividades para la implementación de la estrategia cero papel</t>
  </si>
  <si>
    <t>Plan de implementación de la estrategia cero papel</t>
  </si>
  <si>
    <t>Medir la efectividad en las intervenciones de adecuación, ampliación, reparación y/o mantenimiento requeridos en la infraestructura dispuesta para atención a la primera infancia ubicada en el territorio nacional.</t>
  </si>
  <si>
    <t>Número de Intervenciones en infraestructura para la atención a la primera infancia  realizadas durante el periodo / Número total de intervenciones sobre infraestructura para la atención a la primera infancia programadas</t>
  </si>
  <si>
    <t>Número de Intervenciones en infraestructura para la atención a la primera infancia  realizadas durante el periodo</t>
  </si>
  <si>
    <t>Número total de intervenciones sobre infraestructura para la atención a la primera infancia programadas</t>
  </si>
  <si>
    <t>Actas de verificación emitidas por el grupo de Infraestructura</t>
  </si>
  <si>
    <t>Programación de intervenciones del grupo de infraestructura y solicitudes de intervencion de las áreas misionales</t>
  </si>
  <si>
    <t>Hacer seguimiento al proceso de Estudios y Diseños de las obras de infraestructura hasta la obtención de licencias.</t>
  </si>
  <si>
    <t>Número de Estudios y diseños concluidos durante el periodo / Número de estudios y diseños contratados durante el periodo</t>
  </si>
  <si>
    <t>Número de Estudios y diseños concluidos durante el periodo</t>
  </si>
  <si>
    <t>Número de estudios y diseños contratados durante el periodo</t>
  </si>
  <si>
    <t>Licencias radicadas</t>
  </si>
  <si>
    <t>Contratos de estudios y diseños suscritos</t>
  </si>
  <si>
    <t>medir el cumplimiento de las distintas etapas del nuevo modelo de gestión administrativa por macro regiones.</t>
  </si>
  <si>
    <t>Número de actividades correspondientes al diseño del modelo de gestión administrativa ejecutadas / Número de actividades correspondientes al diseño del modelo de gestión administrativa programadas</t>
  </si>
  <si>
    <t>Número de actividades correspondientes al diseño del modelo de gestión administrativa ejecutadas</t>
  </si>
  <si>
    <t>Número de actividades correspondientes al diseño del modelo de gestión administrativa programadas</t>
  </si>
  <si>
    <t xml:space="preserve"> Informe de avances en el diseño del modelo de gestión administrativa</t>
  </si>
  <si>
    <t>Modelo de gestión administrativa</t>
  </si>
  <si>
    <t>Porcentaje de avance de la gestión para la realización de Estudios y Diseños</t>
  </si>
  <si>
    <t>Porcentaje de avance en la emisión de conceptos para legalización de obras</t>
  </si>
  <si>
    <t xml:space="preserve">Porcentaje de avance en la ejecución presupuestal de Gestión Ambiental </t>
  </si>
  <si>
    <t>Porcentaje de avance en el cumplimiento del Plan de Gestión Ambiental</t>
  </si>
  <si>
    <t>Gestión Contratación</t>
  </si>
  <si>
    <t>Para la medición de Febrero: % de Contratos Liquidados, de los pendientes por liquidar a 31 de Diciembre de 2014
Para la medición de Abril: % de Contratos Liquidados, de los pendientes por liquidar a 28 de Febrero de 2015
Para la medición de Junio: % de Contratos Liquidados, de los pendientes por liquidar a 30 de Abril de 2015
Para la medición de Agosto: % de Contratos Liquidados, de los pendientes por liquidar a 30 de Junio de 2015
Para le medición de Octubre: % de Contratos Liquidados, de los pendientes por liquidar a 30 de Junio de 2015
Para la medición de Diciembre: % de Contratos Liquidados, de los pendientes por liquidar a 30 de Junio de 2015</t>
  </si>
  <si>
    <t>MPA1-P6-01</t>
  </si>
  <si>
    <t>Porcentaje de Liquidación de contratos</t>
  </si>
  <si>
    <t>Identificar de avance en la revision, actualización y aplicación del proceso de Gestión de Contratación.</t>
  </si>
  <si>
    <t>MPA1-P6</t>
  </si>
  <si>
    <t>Numero de actividades de la actualización y documentación del proceso desarrolladas en la vigencia / Numero de actividades de la actualización y documentación del proceso programadas en la vigencia</t>
  </si>
  <si>
    <t>Numero de actividades de la actualización y documentación del proceso desarrolladas en la vigencia</t>
  </si>
  <si>
    <t>Numero de actividades de la actualización y documentación del proceso programadas en la vigencia</t>
  </si>
  <si>
    <t>Reporte de seguimiento de las actividades programadas para la actualización y documentación del proceso de gestión contractual</t>
  </si>
  <si>
    <t>Plan de las actividades programadas de la actualización y documentación del proceso de gestión contractual</t>
  </si>
  <si>
    <t>Identificar el porcentaje de contratos liquidados de la Sede de la Dirección Nacional y Direcciones Regionales.</t>
  </si>
  <si>
    <t>Numero de contratos Liquidados / Numero de Contratos por Liquidar</t>
  </si>
  <si>
    <t>Numero de contratos Liquidados</t>
  </si>
  <si>
    <t>Numero de Contratos por Liquidar</t>
  </si>
  <si>
    <t>INTERVENCIONES JUDICIALES: La intervención judicial es la actuación procesal de un apoderado en defensa de los intereses del ICBF.  Para ello debe garantizar que se intervenga en todas las etapas procesales que autoriza la Ley. 
TERMINO PARA CONTESTAR DEMANDAS:
- Procesos Abreviados: Diez (10) días – Articulo 409 C.P.C.
- Procesos Ordinario de mayor cuantía (20)
- Procesos ordinarios de menor cuantía (10)
- Procesos verbales de mayor cuantía (20)
- Procesos verbales de menor cuantía (10).
- Procesos Verbales Sumarios: Cuatro (4) días. Articulo 436 C.P.C
- Procesos Jurisdicción Contencioso Administrativo: Treinta (30) días – Articulo 172 Nuevo Código de Procedimiento Administrativo y de lo Contencioso.</t>
  </si>
  <si>
    <t>Las solicitudes de conceptos que no han cumplido los términos de Ley en el período actual, se sumarán en el siguiente.
Instrucciones de calculo Numerador: Sumatoria de solicitudes tramitadas dentro del tiempo legal (30 dias hábiles desde la fecha de solicitud del concepto hasta la fecha de respuesta).
Instrucciones de calculo Denominador: Sumatoria del total de solicitudes recibidas en el periodo evaluado. (Base de datos reparto recibido)</t>
  </si>
  <si>
    <t>CONSULTAS, Art. 13 y siguientes del CPA-CA: El derecho de petición incluye el de formular consultas escritas o verbales a las autoridades, en relación con las materias a su cargo, y sin perjuicio de lo que dispongan normas especiales. Estas consultas deberán tramitarse con economía, celeridad, eficacia e imparcialidad y resolverse en un plazo máximo de treinta (30) días. 
Las respuestas en estos casos no comprometerán la responsabilidad de las entidades que las atienden, ni serán de obligatorio cumplimiento o ejecución.</t>
  </si>
  <si>
    <t>1. El Comité de Defensa Judicial y Conciliación dejará nota en las Actas correspondientes, sobre casos que ameriten recomendación con acción de mejora registrado en  Isolución.
2. Cada una de las áreas que reciban la recomendación del Comité,  es responsable de ingresar la acción de mejora en el aplicativo Isolución y darle el trámite pertinente en los términos previstos.</t>
  </si>
  <si>
    <t>DECRETO 1716 DE 2009, Artículo 21. Indicador de gestión. La prevención del daño antijurídico será considerada como un indicador de gestión y con fundamento en él se asignarán las responsabilidades en el interior de cada entidad. 
Daño Antijurídico: Lesión  o puesta en peligro del bien jurídico de la Administración Pública.
Bien Jurídico: Hace referencia a los bienes, tanto materiales como inmateriales, que son efectivamente protegidos por el Derecho, es decir, son valores legalizados: la salud, la vida, et</t>
  </si>
  <si>
    <t>El 100% del diseño e implementación del modelo eficiente de prevencion del daño antijuridico se realizará a lo largo del cuatrienio. 
En 2015 se tiene previsto un avance del 50% del mismo, que corresponde a la fase completa del diseño. El 50% restante corresponde a las fases de implementación, evaluación y seguimiento que se llevará cabo entre 2016 y 2018.</t>
  </si>
  <si>
    <t>DECRETO 1716 DE 2009, Artículo 21. Indicador de gestión. La prevención del daño antijurídico será considerada como un indicador de gestión y con fundamento en él se asignarán las responsabilidades en el interior de cada entidad. 
Daño Antijurídico: Lesión  o puesta en peligro del bien jurídico de la Administración Pública.
Bien Jurídico: Hace referencia a los bienes, tanto materiales como inmateriales, que son efectivamente protegidos por el Derecho, es decir, son valores legalizados: la salud, la vida, etc.</t>
  </si>
  <si>
    <t>Matriz de programación y seguimiento de actividades para el Diseño del modelo.</t>
  </si>
  <si>
    <t>Cruce de información de: Base de datos de LITIGOB de la ANDJE, Portal Siglo XXI de la Rama Judicial del CSJ y Herramienta de seguimiento y vigilancia procesal ICBF</t>
  </si>
  <si>
    <t>La medición empezará a partir del segundo trimestre del 2015 (Abril-junio), dado que se debe socializar y realizar acciones para que este cruce de información nos permita hacer el seguimiento y sacar resultados porcentuales.</t>
  </si>
  <si>
    <t>Porcentaje de avance en el diseño e implementacion de un modelo eficiente de prevencion del daño antijuridico.</t>
  </si>
  <si>
    <t>Fortalecer las herramientas juridicas tendientes a la prevención del daño antijurídico.</t>
  </si>
  <si>
    <t>Número de actividades realizadas para el diseño del modelo eficiente de prevencion del daño antijuridico. / Total de actividades programadas para el diseño del modelo eficiente de prevencion del daño antijuridico.</t>
  </si>
  <si>
    <t>Número de actividades realizadas para el diseño del modelo eficiente de prevencion del daño antijuridico.</t>
  </si>
  <si>
    <t>Total de actividades programadas para el diseño del modelo eficiente de prevencion del daño antijuridico.</t>
  </si>
  <si>
    <t>Promover acciones tendientes a mitigar los riegos en la producción de daño antijurídico para la generación de soluciones institucionales</t>
  </si>
  <si>
    <t xml:space="preserve">Estatico </t>
  </si>
  <si>
    <t>Número de casos con recomendaciones del Comité de Defensa Judicial y Conciliación con Plan de mejora en Isolución. / Número de casos de daño antijurídico con recomendación del Comité de Defensa Judicial y Conciliación.</t>
  </si>
  <si>
    <t>Número de casos con recomendaciones del Comité de Defensa Judicial y Conciliación con Plan de mejora en Isolución.</t>
  </si>
  <si>
    <t>Número de casos de daño antijurídico con recomendación del Comité de Defensa Judicial y Conciliación.</t>
  </si>
  <si>
    <t>Aplicativo Isolución</t>
  </si>
  <si>
    <t xml:space="preserve">Base de datos de recomendaciones sobre prevención del daño antijurídico. </t>
  </si>
  <si>
    <t>Porcentaje de Conceptos juridicos elaborados oportunamente</t>
  </si>
  <si>
    <t>Medir el tiempo de respuesta o de elaboración de conceptos jurídicos solicitados a la Oficina Asesora Jurídica de la Dirección General.</t>
  </si>
  <si>
    <t>Número de solicitudes de conceptos tramitadas dentro del término legal.  / Total de solicitudes recibidas en el periodo</t>
  </si>
  <si>
    <t xml:space="preserve">Número de solicitudes de conceptos tramitadas dentro del término legal. </t>
  </si>
  <si>
    <t>Total de solicitudes recibidas en el periodo</t>
  </si>
  <si>
    <t>Consolidado de conceptos juridicos emitidos por la Oficina Asesora Jurídica</t>
  </si>
  <si>
    <t>Base de datos de Reparto Oficina Asesora Jurídica</t>
  </si>
  <si>
    <t>Conocer la oportunidad en el cumplimiento de términos e intervenciones de los apoderados judiciales que representan al ICBF en los procesos judiciales.</t>
  </si>
  <si>
    <t>Número de incumplimientos e intervenciones en procesos judiciales / Total de cumplimientos de términos de Ley en los procesos judiciales</t>
  </si>
  <si>
    <t>Número de incumplimientos e intervenciones en procesos judiciales</t>
  </si>
  <si>
    <t>Total de cumplimientos de términos de Ley en los procesos judiciales</t>
  </si>
  <si>
    <t>Para la vigencia 2015, se definió una etapa que comprende 3 actividades.</t>
  </si>
  <si>
    <t>Actividades definidas para la etapa I del 2015: 
1. Apoyar el diseño de agenda regional, modelo de asistencia técnica y flujos de información. Cada una de las estrategias tienen igual peso porcentual en el cumplimiento de la actividad.
2. Apoyar la implementación de  agenda regional, modelo de asistencia técnica y flujos de información.  Cada una de las estrategias tienen igual peso porcentual en el cumplimiento de la actividad.
3. Presentar propuesta de modelo unificado de modelo acompañamiento, seguimiento y control a las regionales.</t>
  </si>
  <si>
    <t>Para la medición del indicador se compara el resultado del tablero de control regional del período actual, frente al resultado del tablero de control regional del mes inmediatamente anterior
El indicador se trabajará con las Direcciones Regionales priorizadas.  Se reportará, una vez la Dirección de Planeación haya publicado el tablero de control, ya que es la fuente del indicador.</t>
  </si>
  <si>
    <t>Mejora: Se entiende como mejora aquellas regionales que, estando en un rango de valoración determinado, alcanzan y mantienen un  rango de valoración superior.</t>
  </si>
  <si>
    <t>MPA3-02</t>
  </si>
  <si>
    <t>Porcentaje de regionales priorizadas que mejoraron su gestión</t>
  </si>
  <si>
    <t>Medir el avance del diseño e implementación del modelo de acompañamiento.</t>
  </si>
  <si>
    <t>Número de etapas logradas en la vigencia / Número de etapas definidas para la vigencia</t>
  </si>
  <si>
    <t>Número de etapas logradas en la vigencia</t>
  </si>
  <si>
    <t>Número de etapas definidas para la vigencia</t>
  </si>
  <si>
    <t>Documento para el diseño e implementación del modelo</t>
  </si>
  <si>
    <t xml:space="preserve"> Porcentaje de regionales priorizadas que mejoraron su gestión.</t>
  </si>
  <si>
    <t>Medir la mejora en la gestión de las regionales priorizadas.</t>
  </si>
  <si>
    <t xml:space="preserve">Número de regionales priorizadas que mejoraron su resultado de gestión en el tablero de control regional / Número de regionales priorizadas </t>
  </si>
  <si>
    <t>Número de regionales priorizadas que mejoraron su resultado de gestión en el tablero de control regional</t>
  </si>
  <si>
    <t xml:space="preserve">Número de regionales priorizadas </t>
  </si>
  <si>
    <t>Subdirección de Monitoreo y Evaluación - Resultado Tablero de Control Regional</t>
  </si>
  <si>
    <t>Los valores en los rangos de evaluación estan dados en unidades y será el Jefe de la Oficina de Cooperación y Convenios quien realizará la revisión interna de las alianzas obtenidas en cada período.</t>
  </si>
  <si>
    <t xml:space="preserve">DERECHO A LA FELICIDAD: Estrategia institucional que tiene como objetivo mmotivar al sector empresarial para  que incluya en su programa de Responsabilidad Social o sostenibilidad iniciativas orientadas a la garantía y promoción de los derechos  de la Primera Infancia, la Niñez y  la Adolescencia, y a beneficie a las familias. Esta estrategia favorece la generación de  ventajas competitivas y de sostenibilidad para las empresas. 
ALIANZA: Una alianza es toda relación de cooperación y colaboración entre el ICBF y una organización privada o pública, nacional e internacional que apunte a las necesidades institucionales. Una alianza no necesariamente necesita que esté mediada por un documento de formalización jurídica de la relación. 
GESTIÓN DE COOPERACIÓN: Identificación y consolidación de nuevos proyectos de Cooperación que se busquen para apoyar al ICBF en sus líneas programáticas, con especial énfasis en los programas priorizados por los macro procesos misionales, los cuales se encuentran en el Portafolio de Cooperación.                                                                                           
COOPERACIÓN: es un concepto global que comprende todas las modalidades concesionales de ayuda que fluyen hacia los países de menor desarrollo relativo, entre empresas y sector público, con organismos internacionales y nacionales.  La cooperación comprende diferentes modalidades concesionales de ayuda como son: cooperación técnica.                          
COOPERANTE: Entidades con las cuales se tiene convenios (empresas y/o fundaciones empresariales y/u  organismos nacionales o internacionales).
COOPERACIÓN TÉCNICA: intercambio de conocimientos (técnicas, tecnologías, habilidades o experiencias) que hacen parte de la asistencia técnica de países, organizaciones no gubernamentales u organizaciones multilaterales, tendientes a mejorar y aumentar las capacidades humanas e institucionales para promover el desarrollo.
COOPERACIÓN FINANCIERA: Es ofrecida por algunas fuentes mediante la asignación de recursos financieros, con el objeto de apoyar proyectos de desarrollo. Se divide en reembolsable y no reembolsable. La Cooperación Financiera Reembolsable, aunque consiste en créditos blandos, se desarrolla bajo condiciones de interés y de tiempo más favorables. La Cooperación Financiera No Reembolsable es la cooperación ofrecida por algunas fuentes mediante la asignación de recursos en efectivo, con el objeto de apoyar proyectos o actividades de desarrollo. 
SICO: Sistema de información para la cooperación.           
PROYECTO: “Un proyecto es un conjunto de acciones interrelacionadas y dirigidas a lograr unos  resultados para transformar o mejorar una situación, en un plazo limitado y con  recursos presupuestados” .
ACUERDO: En el marco de la cooperación- “ACUERDO” se entiende como pacto, tratado, proyecto o propuesta de las   organizaciones nacionales e internacionales,  empresas públicas o privadas, el cual se materializa por medio de un memorando de entendimiento y/o convenio de cooperación y/o convenios de aporte.                                                                        
PROYECTO: “Un proyecto es un conjunto de acciones interrelacionadas y dirigidas a lograr unos  resultados para transformar o mejorar una situación, en un plazo limitado y con  recursos presupuestados” .
PROPUESTA: Idea que se presenta a una persona para que la acepte.
FORMALIZAR: Nacimiento a la vida jurídica de las diferentes figuras, con las cuales se legalizan los acuerdos, siguiendo las directrices contractuales del ICBF. </t>
  </si>
  <si>
    <t>Recursos</t>
  </si>
  <si>
    <t>*cifras en millones de pesos</t>
  </si>
  <si>
    <t>Medir la gestión de recursos de cooperación técnica y financiera ante organizaciones nacionales e internacionales, públicas y privadas.</t>
  </si>
  <si>
    <t>Recursos obtenidos por cooperación en la vigencia / Recursos de cooperación programados para la vigencia</t>
  </si>
  <si>
    <t>Recursos obtenidos por cooperación en la vigencia</t>
  </si>
  <si>
    <t>Recursos de cooperación programados para la vigencia</t>
  </si>
  <si>
    <t>Sistema de información de Cooperación SICO</t>
  </si>
  <si>
    <t>Medir el nuevo número servicios prestados a   NNA en PARD, con la estrategia del Derecho a La Felicidad</t>
  </si>
  <si>
    <t>Servicios prestados a través de la estrategia del Derecho a La Felicidad / Número de servicios programados a través de la estrategia del Derecho a La Felicidad para la vigencia</t>
  </si>
  <si>
    <t>Número de servicios programados a través de la estrategia del Derecho a La Felicidad para la vigencia</t>
  </si>
  <si>
    <t>Número de alianzas con el sector privado realizadas en 2015</t>
  </si>
  <si>
    <t>Medir el nuevo número de  alianzas privadas realizadas en 2015</t>
  </si>
  <si>
    <t>Número de alianzas privadas realizadas durante la vigencia / Número de alianzas privadas realizadas programadas para la vigencia</t>
  </si>
  <si>
    <t>Número de alianzas privadas realizadas durante la vigencia</t>
  </si>
  <si>
    <t>Número de alianzas privadas realizadas programadas para la vigencia</t>
  </si>
  <si>
    <t>Numero de servicios prestados a través de la estrategia del Derecho a La Felicidad</t>
  </si>
  <si>
    <t>Aplicaciones para Medir la Satisfacción: instrumentos de investigación de mercados para obtener información de las personas, mediante el uso de cuestionarios u otros medios diseñados en forma previa, para la obtención de información específica.
NIVEL DE SATISFACCION: percepción del ciudadano sobre el grado en que se han cumplido sus requisitos y expectativas</t>
  </si>
  <si>
    <t>QUEJAS: Cuando la petición pone en conocimiento del ICBF conductas irregulares de los servidores y ex -servidores públicos del ICBF en el ejercicio de sus funciones, sin importar su cargo o posición.
RECLAMOS: Cuando el peticionario pone en conocimiento del Instituto la suspensión injustificada o la prestación deficiente de cualquiera de los programas y servicios a cargo del ICBF.
SUGERENCIA. Son propuestas relacionadas con el mejoramiento en la prestación de servicios del ICBF.</t>
  </si>
  <si>
    <t>Se entenderá como periodo a las peticiones registradas en el aplicativo del día 1  del mes al 30 o 31 del mes que se este evaluando. (Para efectos de la generación del reporte en el SIM, deben escoger un día posterior al requerido para la medición)</t>
  </si>
  <si>
    <t>Denuncia PRD (Proceso de Restablecimiento de Derechos): Cuando se pone en conocimiento del ICBF cualquier situación de maltrato, abuso o explotación de niños, niñas o adolescentes, en la cual se vulneren o se ponga en riesgo su integridad física, psicológica o emocional.</t>
  </si>
  <si>
    <t>Proceso de Restablecimiento de Derechos – Asuntos Conciliables: Cuando la petición requiere de las actividades desarrolladas por el Defensor de Familia y su equipo interdisciplinario, en situaciones susceptibles de conciliación entre las partes, defendiendo acciones de mutuo acuerdo en beneficio de los intereses del niño, niña o adolescente, encaminadas a obtener la garantía de los derechos de los mismos a través del mecanismo de la conciliación.
Art. 82 Funciones del Defensor de Familia. No. 8 y 9 Ley 1098 de 2006</t>
  </si>
  <si>
    <t>Medir el grado de satisfacción de los usuarios – beneficiarios, con relación a los programas y servicios que presta el Instituto Colombiano de Bienestar Familiar en todo el territorio nacional.</t>
  </si>
  <si>
    <t>Anual</t>
  </si>
  <si>
    <t>LP2</t>
  </si>
  <si>
    <t>Transparencia, participación y servicio al ciudadano</t>
  </si>
  <si>
    <t>Resultado  obtenido en la aplicación de las encuestas de satisfacción / Encuestas aplicadas durante el periodo</t>
  </si>
  <si>
    <t>Resultado  obtenido en la aplicación de las encuestas de satisfacción</t>
  </si>
  <si>
    <t>Encuestas aplicadas durante el periodo</t>
  </si>
  <si>
    <t>Informe general de encuesta de satisfacción de los usuarios del ICBF en el territorio nacional</t>
  </si>
  <si>
    <t>Expresar la oportunidad en la atención de citas por peticiones de asuntos conciliables</t>
  </si>
  <si>
    <t>Total de Citas (conciliables) atendidas en  término en el periodo /  Total de Peticiones (conciliables) registradas en el periodo</t>
  </si>
  <si>
    <t>Total de Citas (conciliables) atendidas en  término en el periodo</t>
  </si>
  <si>
    <t xml:space="preserve"> Total de Peticiones (conciliables) registradas en el periodo</t>
  </si>
  <si>
    <t>Expresar el porcentaje de denuncias constatadas oportunamente.</t>
  </si>
  <si>
    <t>Total de Denuncias Constatadas Oportunamente en el Periodo / Total de Denuncias Recibidas en el Periodo</t>
  </si>
  <si>
    <t>Total de Denuncias Constatadas Oportunamente en el Periodo</t>
  </si>
  <si>
    <t>Total de Denuncias Recibidas en el Periodo</t>
  </si>
  <si>
    <t>Expresar el porcentaje de quejas y sugerencias cerradas y reclamos gestionados oportunamente.</t>
  </si>
  <si>
    <t>Total de quejas y sugerencias cerradas y reclamos gestionados oportunamente en el periodo* / Total de quejas, sugerencias y reclamos recibidos en el periodo</t>
  </si>
  <si>
    <t>Total de quejas y sugerencias cerradas y reclamos gestionados oportunamente en el periodo*</t>
  </si>
  <si>
    <t>Total de quejas, sugerencias y reclamos recibidos en el periodo</t>
  </si>
  <si>
    <t xml:space="preserve">Medir el porcentaje de Implementación del Modelo de Atención Presencial y la puesta en funcionamiento de la  Línea 106 en las 33 Regionales del ICBF en el país, con el fin de garantizar la estandarización del proceso de servicios y atención y la asistencia a los NNA de nuestro país, escuchando su voz. </t>
  </si>
  <si>
    <t>Número de  regionales aplicando el modelo de atención presencial y puesta en funcionamiento de la  Línea 106, realizadas a la fecha de corte / Número de Regionales del ICBF</t>
  </si>
  <si>
    <t xml:space="preserve">Porcentaje de Satisfacción de atención al cliente </t>
  </si>
  <si>
    <t>Porcentaje de Implementación del Modelo de Atención Presencial y Puesta en funcionamiento de la Línea 106 en las 33 Regionales del ICBF en el país</t>
  </si>
  <si>
    <t>SIM / Modulo de atención al ciudadano</t>
  </si>
  <si>
    <t>Gestión de Tecnologías de información</t>
  </si>
  <si>
    <t>Implementacion del plan estrategico de desarrollo informatico y tecnologico del ICBF</t>
  </si>
  <si>
    <t>2015: Definición de alternativas de integración, suscripción de convenio de interoperabilidad con una entidad y construcción de un servicio WEB de intercambio de información. Meta 20%
2016: Ejecución de la alternativa de integración de sistemas, suscripción de convenio de interoperabilidad con una entidad y construcción de un servicio WEB de intercambio de información. Meta 20%
2017: ejecución de la alternativa de integración de sistemas, suscripción de convenio de interoperabilidad con una entidad y construcción de un servicio WEB de intercambio de información. Meta 30%.
2018:  mantenimiento de la alternativa de integración de sistemas, suscripción de convenio de interoperabilidad con una entidad y construcción de dos servicios WEB de intercambio de información. Meta 30%
Los pesos porcentuales asignados a cada actividad serán definidos al inicio de cada vigencia.
La medición de este indicador iniciará a partir del segundo cuatrimestre, teniendo en cuenta que las actividades que abarcan los planes de trabajo definidos, tienen fechas de cumplimiento a partir de este periodo.</t>
  </si>
  <si>
    <t>Los pesos porcentuales asignados a cada actividad serán definidos al inicio de cada vigencia.
Observación 2: este indicador se genera en respuesta a la política de eficiencia administrativa la cual está orientada a identificar, racionalizar, simplificar y automatizar trámites, procesos, procedimientos y servicios, así como optimizar el uso de recursos, con el propósito de contar con organizaciones modernas, innovadoras, flexibles y abiertas al entorno, con capacidad de transformarse, adaptarse y responder en forma ágil y oportuna a las demandas y necesidades de la comunidad, para el logro de los objetivos del Estado. Incluye, entre otros, los temas relacionados con gestión de calidad, eficiencia administrativa y cero papel, racionalización de trámites, modernización institucional, gestión de tecnologías de información y gestión documental.</t>
  </si>
  <si>
    <t>Porcentaje de avanace en la implementación del Plan Estrategico de Desarrollo Informatico y Tecnologico del ICBF</t>
  </si>
  <si>
    <t>Incidente de seguridad de la Información: Interrupción no planificada de una reducción en la calidad de la confidencialidad, integridad o disponibilidad de la Información.
Confidencialidad: Asegurar que sólo quienes estén autorizados pueden acceder a la información.
Disponibilidad: Asegurar que los usuarios autorizados tienen acceso a la información y a sus activos asociados cuando lo requieran.
Integridad: Asegurar que la información y sus métodos de proceso son exactos y completos.
Acción de Mitigación: Acciones que eliminan de manera efectiva la vulnerabilidad solucionando de manera definitiva el incidente de seguridad de la Información reportado.
Acción de Control: Acciones que reducen la vulnerabilidad y atenúan el incidente de seguridad de la Información, es una acción alternativa mientras se da tratamiento definitiva al mismo.
SRT: Subdirección de Recursos Tecnológicos</t>
  </si>
  <si>
    <t xml:space="preserve">Porcentaje de Incidentes de seguridad atendidos  oportunamente </t>
  </si>
  <si>
    <t xml:space="preserve">La base de casos de uso / novedades se establecerá de acuerdo a  la priorización que se defina.
En el primer trimestre el rango se establece teniendo en cuenta que la operación se ve afectada por los procesos de contratación de personal.
La meta del  indicador contempla las posibles afectaciones que se puedan presentar durante la atención del requerimiento: cambios de personal, asignación de recursos por parte del funcional, fallas técnicas, entre otros.
Para los sistemas SEVEN / Isolucion y KACTUS la medición se realizará sobre el soporte que se brinda a través de los casos reportados en la mesa de servicio.
Los sistemas de apoyo corresponden a las demas soluciones que no hacen parte de los misionales denominados Cuéntame y SIM. 
Para el desarrollo (in-house/ tercerizado) de nuevos sistemas, o Comprados/ Licenciados o en arriendo de Nuevos Sistemas,  se contabilizarán dentro la medición de este indicador, aplicando la siguiente fórmula: 
Desarrollados In-House/ tercerizados: (((sumatoria de casos de uso y, o, novedades atendidos) +(sumatoria de casos de uso y,ó novedades atendidos sistema Nuevo) / total de casos de uso y,ó novedades priorizados)) + (sumatoria de casos atendidos en mesa de servicio/ casos reportados en mesa de servicio))/2)*100 
Comprados/ Licenciados o en arriendo: (((sumatoria de casos de uso y, o, novedades atendidos) +(sumatoria de casos de uso y,ó novedades y/o actas de aceptación atendidos sistema Nuevo)) / total de casos de uso y,ó novedades y/o actas de aceptación funcional priorizados)) + ((sumatoria de casos atendidos en mesa de servicio/ casos reportados en mesa de servicio))/2)*100. 
Nota: Para el reporte en el SUIFP el resultado de este indicador se realizará conjuntamente con los identificados como sistemas de apoyo  y acuerdo con la meta diferencial por vigencia que cubre el horizonte del proyecto de tecnología.
</t>
  </si>
  <si>
    <t>La base de casos de uso / novedades se establecerá de acuerdo a  la priorización que se defina.
En el primer trimestre el rango se establece teniendo en cuenta que la operación se ve afectada por los procesos de contratación de personal.
La meta del  indicador contempla las posibles afectaciones que se puedan presentar durante la atención del requerimiento: cambios de personal, asignación de recursos por parte del funcional, fallas técnicas, entre otros.
Para el desarrollo (in-house/ tercerizado) de nuevos sistemas, o Comprados/ Licenciados o en arriendo de Nuevos Sistemas,  se contabilizarán dentro la medición de este indicador, aplicando la siguiente fórmula: 
Desarrollados In-House/ tercerizados: ((sumatoria de casos de uso y, o, novedades atendidos Cuéntame) + (sumatoria de casos de uso y,ó novedades atendidos SIM)+(sumatoria de casos de uso y,ó novedades atendidos sistema Nuevo)) / total de casos de uso y,ó novedades priorizados)*100. 
Comprados/ Licenciados o en arriendo: ((sumatoria de casos de uso y, ó novedades atendidos Cuéntame) + (sumatoria de casos de uso y,ó novedades SIM)+(sumatoria de casos de uso y,ó novedades ó Actas de Aceptación Funcional de los sistemas Nuevos)) / total de casos de uso y,ó novedades y/o actas de aceptación funcional priorizados)*100.
Nota: Para el reporte en el SUIFP el resultado de este indicador se realizará conjuntamente con los identificados como sistemas de misionales  y acuerdo con la meta diferencial por vigencia que cubre el horizonte del proyecto de tecnología.</t>
  </si>
  <si>
    <t>Observación 1: Se mantiene la Linea Base del año 2014, dado que de acuerdo al seguimiento del indicador,  mientras los usuarios se apropian del sistema  se presenta una etapa de concientización y uso del sistema, que de alguna manera afecta el uso de los sistemas.
Observación 2: Los sistemas de información y los porcentajes de participación en el cálculo de la formula pueden variar por vigencia, entre otras razones porque entran a producción nuevos sistemas o se prioriza el conocimiento y uso de otros.
Observción 3: el resultado de numerador y denominador se obtiene de realizar la siguiente operación:
Consideraciones:
a = No. De usuarios que utilizan SIM * 0.5
b = No. De usuarios que utilizan ERP * 0.20
c = No. De Usuarios que utilizan Kactus * 0.20
d = No. de usuarios que utilizan CUENTAME *0.1
e = No. de usuarios creados para utilizar  SIM
f = No. de usuarios creados utilizar ERP
g = No. de usuarios creados utilizar KACTUS
h = No. de usuario creados CUENTAME
Numerador:
Nº de servidores públicos y contratistas que utilizan sistemas de información
Numerador = a.f.g.h +  b.e.g.h + c.e.f.h + d.e.f.g
Denominador =  e.f.g.h 
La siguiente fórmula es otra alternativa de llegar al mismo resultado:
((a/e)*0,5+(b/f)*0,2+(c/g)*0,2+(d/h)*0,1)</t>
  </si>
  <si>
    <t xml:space="preserve">Kactus:  Solución para la administración del talento humana, soporta el proceso de Gestión Humana
SEVEN: Enterprise resource planning, o sistemas de planificación de recursos empresariales. Para el ICBF orientado al proceso de gestión administrativo.
SIM: Sistema de Información misional del ICBF -Protección-.
CUENTAME:  Sistema de Información misional del ICBF -Prevención-.solución para el Registro de los Beneficiarios de primera infancia, así como la información de contratos y unidades de servicio asociadas con las modalidades. </t>
  </si>
  <si>
    <t>MPA6-07</t>
  </si>
  <si>
    <t xml:space="preserve">Porcentaje de avance en la definción e implementación de integración e interoperabilidad de los sistemas de información </t>
  </si>
  <si>
    <t xml:space="preserve">Medir el porcentaje de avance en la definición e implementación de la integración e interoperabilidad de los sistemas de información. </t>
  </si>
  <si>
    <t>creciente</t>
  </si>
  <si>
    <t>LP4-C5</t>
  </si>
  <si>
    <t>C-223-300-1</t>
  </si>
  <si>
    <t>(% de avance actividad 1 * Peso asignado) + (% de avance actividad 2 * Peso asignado )+ (% de avance actividad n * Peso asignado) * meta por vigencia</t>
  </si>
  <si>
    <t>Planes de trabajo para la definción e implementación de integración e interoperabilidad de los sistemas de información de la Subdirección de Sistemas Integrados de Información</t>
  </si>
  <si>
    <t>Evaluar que todos los servidores públicos y contratistas, que hacen parte de los procesos acordes con la dependencia del nivel regional, usen los sistemas de información definidos por el ICBF.</t>
  </si>
  <si>
    <t>Nº de servidores públicos y contratistas que utilizan las tecnologías de información / Nº de servidores públicos y contratistas programados para utilizar tecnologías de información.</t>
  </si>
  <si>
    <t>Nº de servidores públicos y contratistas que utilizan las tecnologías de información</t>
  </si>
  <si>
    <t>Nº de servidores públicos y contratistas programados para utilizar tecnologías de información.</t>
  </si>
  <si>
    <t>Nacional:
SIM – SEVEN – KACTUS - CUENTAME
Regional:
Reporte generado por la Subdirección de Sistemas Integrados de Información</t>
  </si>
  <si>
    <t>Medir el avance en el desarrollo de los sistemas de información misionales del ICBF,  con alcance evolutivo y adaptativo, programados para la vigencia.</t>
  </si>
  <si>
    <t>((sumatoria de casos de uso y,ó novedades atendidos Cuéntame) + (sumatoria de casos de uso y,ó novedades atendido SIM)) / total de casos de uso y,ó novedades priorizados)*100</t>
  </si>
  <si>
    <t>Tablero de control de requerimientos</t>
  </si>
  <si>
    <t>Medir el avance en el soporte de los sistemas de información de apoyo del ICBF,  con alcance evolutivo y adaptativo, programados para la vigencia.</t>
  </si>
  <si>
    <t>(((sumatoria de casos de uso y,ó novedades atendidos / total de casos de uso y,ó novedades priorizados)+(sumatoria de casos atendidos en mesa de servicio/ casos reportados en mesa de servicio))/2)*100</t>
  </si>
  <si>
    <t>Tablero de control de requerimientos
Base de datos de mesa de servicio</t>
  </si>
  <si>
    <t xml:space="preserve">Herramienta de mesa de servicio </t>
  </si>
  <si>
    <t>Medir el porcentaje de avance en la implementación del plan estratégico de desarrollo informático y tecnológico del del ICBF.</t>
  </si>
  <si>
    <t xml:space="preserve">(% de avance actividad 1 * Peso asignado) + (% de avance actividad 2 * Peso asignado )+ (% de avance actividad n * Peso asignado) </t>
  </si>
  <si>
    <t>Planes de trabajo para  la implementación del plan estratégico de desarrollo informático y tecnológico del ICBF</t>
  </si>
  <si>
    <t>Número de campañas desarrolladas que alcanzan cobertura nacional y cumplen con el plan de medios programado</t>
  </si>
  <si>
    <t>Medir el alcance de las campañas realizadas por la Oficina Asesora de Comunicaciones a nivel nacional dando cumplimiento al plan de medios programado.</t>
  </si>
  <si>
    <t>Número de campañas que  llegan a las 33 regionales y cumplen con el plan de medios programado. / Número de campañas programadas</t>
  </si>
  <si>
    <t>Número de campañas que  llegan a las 33 regionales y cumplen con el plan de medios programado.</t>
  </si>
  <si>
    <t>Número de campañas programadas</t>
  </si>
  <si>
    <t>Análisis del Informe ibope e informe del plan de medios.</t>
  </si>
  <si>
    <t>Plan de medios desarrollado por la Oficina Asesora de Comunicaciones</t>
  </si>
  <si>
    <t>Número de noticias con valoración positiva en monitoreo de prensa</t>
  </si>
  <si>
    <t xml:space="preserve">Medir la visibilidad de la gestión institucional ante los medios de interes. </t>
  </si>
  <si>
    <t>Número de noticias monitoreadas con valoración positiva / Número total de noticias monitoreadas</t>
  </si>
  <si>
    <t>Número de noticias monitoreadas con valoración positiva</t>
  </si>
  <si>
    <t>Número total de noticias monitoreadas</t>
  </si>
  <si>
    <t>Número de visitas a la información publicada por la Oficina Asesora de Comunicaciones en la pagina web.</t>
  </si>
  <si>
    <t>Evaluar la información publicada por la  Oficina Asesora de Comunicaciones en la pagina web con  relación a su contenido, diseño y eficacia de la información.</t>
  </si>
  <si>
    <t>Número de visitas a la información publicada por La Oficina Asesora de comunicaciones  en la pagina web. / Número de visitas  a la página web durante el periodo</t>
  </si>
  <si>
    <t>Número de visitas a la información publicada por La Oficina Asesora de comunicaciones  en la pagina web.</t>
  </si>
  <si>
    <t xml:space="preserve">Estadísticas página web </t>
  </si>
  <si>
    <t>Número de visitas a la página web durante el periodo</t>
  </si>
  <si>
    <t>Informes trimestrales de monitoreo de medios</t>
  </si>
  <si>
    <t>MPM1-10</t>
  </si>
  <si>
    <t>Medir el porcentaje de cumplimiento de los compromisos presupuestales de la meta presidencial de cada vigencia para cada una de las áreas ejecutoras como gerentes de los rubros presupuestales</t>
  </si>
  <si>
    <t>LP5</t>
  </si>
  <si>
    <t>Recursos Comprometidos / Meta Mensual de Compromisos</t>
  </si>
  <si>
    <t>Recursos Comprometidos</t>
  </si>
  <si>
    <t>Meta Mensual de Compromisos</t>
  </si>
  <si>
    <t>Reportes de Ejecucion Presupuestal SIIF</t>
  </si>
  <si>
    <t>Acuerdo de Desempeño con Presidencia</t>
  </si>
  <si>
    <t>Diseñar un modelo de distribución presupuestal para el ICBF</t>
  </si>
  <si>
    <t>Economia</t>
  </si>
  <si>
    <t>Actividades realizadas del Plan de Trabajo / Actividades totales programadas del Plan de Trabajo</t>
  </si>
  <si>
    <t>Actividades realizadas del Plan de Trabajo</t>
  </si>
  <si>
    <t>Actividades totales programadas del Plan de Trabajo</t>
  </si>
  <si>
    <t>Realizar un seguimiento, control y mejoras a la programación presupuestal inicial con los traslados solicitados por las áreas gerentes de los recursos para cada uno de los proyecto, e implementar un sistema de minimización y mejoras a los traslados solicitados.</t>
  </si>
  <si>
    <t>Numero de Solicitudes de Traslados aprobados por resolución, acumulados a la fecha / Numero de Solicitudes de Traslados aprobados por resolución, acumulados al mes de corte de la vigencia anterior</t>
  </si>
  <si>
    <t>Numero de Solicitudes de Traslados aprobados por resolución, acumulados a la fecha</t>
  </si>
  <si>
    <t>Numero de Solicitudes de Traslados aprobados por resolución, acumulados al mes de corte de la vigencia anterior</t>
  </si>
  <si>
    <t>Disminuir la tasa de solicitudes de vigencias expiradas</t>
  </si>
  <si>
    <t>Contratos para pago de pasivos exigibles por Proyectos, remitidos a la Dirección de Planeación y Control de Gestión / Histórico de Contratos Tramitados por Proyecto en la modalidad de Vigencia Expirada</t>
  </si>
  <si>
    <t>Contratos para pago de pasivos exigibles por Proyectos, remitidos a la Dirección de Planeación y Control de Gestión</t>
  </si>
  <si>
    <t>Histórico de Contratos Tramitados por Proyecto en la modalidad de Vigencia Expirada</t>
  </si>
  <si>
    <t>Integrar cada uno los modelos de costos definitivos de las modalidades de servicio que presta el ICBF a la programación presupuestal para cada vigencia.</t>
  </si>
  <si>
    <t>Modalidades de Atención con Modelo de costos definido y ajustado / Totalidad de Modalidades en Oferta Institucional</t>
  </si>
  <si>
    <t>Modalidades de Atención con Modelo de costos definido y ajustado</t>
  </si>
  <si>
    <t>Totalidad de Modalidades en Oferta Institucional</t>
  </si>
  <si>
    <t>Medir el porcentaje de cumplimiento de las obligaciones presupuestales de la meta presidencial de cada vigencia para cada una de las áreas ejecutoras como gerentes de los rubros presupuestales.</t>
  </si>
  <si>
    <t>Recursos Obligados / Meta Mensual de Obligaciones</t>
  </si>
  <si>
    <t>Recursos Obligados</t>
  </si>
  <si>
    <t>Meta Mensual de Obligaciones</t>
  </si>
  <si>
    <t>Porcentaje de cumplimiento a la proyección de ejecución presupuestal de compromisos</t>
  </si>
  <si>
    <t>MPM2-05</t>
  </si>
  <si>
    <t>MPM3-01</t>
  </si>
  <si>
    <t>MPM4-09</t>
  </si>
  <si>
    <t>MPM5-P1-10</t>
  </si>
  <si>
    <t>MPA1-P1-10</t>
  </si>
  <si>
    <t>MPA1-P5-12</t>
  </si>
  <si>
    <t>MPA4-01</t>
  </si>
  <si>
    <t>MPA5-P2-03</t>
  </si>
  <si>
    <t>MPA6-05</t>
  </si>
  <si>
    <t>MPE3-01</t>
  </si>
  <si>
    <t>MPA7-01</t>
  </si>
  <si>
    <t>MPE1-01</t>
  </si>
  <si>
    <t>MPA2-04</t>
  </si>
  <si>
    <r>
      <t xml:space="preserve">Instrucciones de calculo Numerador:
Aplicativo Isolucion - modulo Mejoramiento 
Paso 1: Ingrese al modulo mejoramiento y seleccione la opción "filtro" en acciones correctivas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t>
    </r>
    <r>
      <rPr>
        <b/>
        <sz val="10"/>
        <rFont val="Calibri Light"/>
        <family val="2"/>
        <scheme val="major"/>
      </rPr>
      <t>Instrucciones de calculo Denominador:</t>
    </r>
    <r>
      <rPr>
        <sz val="10"/>
        <rFont val="Calibri Light"/>
        <family val="2"/>
        <scheme val="major"/>
      </rPr>
      <t xml:space="preserve">
Paso 1: Ingrese nuevamente al modulo mejoramiento y seleccione la opción "filtro" en acciones correctivas 
Paso 2: Seleccione en la columna "Estado" las vencidas
Paso 3: Ahora seleccione de la columna "Fecha prevista de cierre" en la opción "Hasta" la ultima fecha del mes, ejemplo:31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   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correctivas direccionas a los dueños de macro proceso/ procesos de la (sede) que se encuentra vencidas, no se contaran en  el reporte de la  regional  y estas se incluirán como vencidas  en el reporte del indicador de  la sede.
Denominador: Acciones correctivas cerradas contepla  las acciones correctivas cerradas eficazmente + No. De Acciones vencidas a la fecha de corte</t>
    </r>
  </si>
  <si>
    <t>Calidad (33 regionales y Sede Nacional)
Ambiental (15 regionales y Sede Nacional)
SGSST (15 regionales y Sede Nacional): 
SGSI(0 regionales y Sede Nacional): esto equivale a 66 certificados</t>
  </si>
  <si>
    <t xml:space="preserve">Certificado: Es el resultado de un proceso por el cual el ente certificador examinan  la  conformidad del producto  o sistema de gestión de una organización de acuerdo   a los requisitos de la norma. </t>
  </si>
  <si>
    <t>Premios Nacionales a la Calidad, la Excelencia y la Innovación: Reconoce a las organizaciones que han alcanzado altos de niveles de madurez en sus sistemas de gestión a través de los Premios a la Calidad, la Excelencia y la Innovación en Gestión. Estos Modelos son referentes prácticos que ayudan a las organizaciones a identificar el grado de desarrollo o madurez en que se encuentran en el camino hacia la excelencia; identificando las brechas que pueden existir para alcanzarla. Así mismo, sirven como una excelente herramienta de diagnóstico elevando los niveles de competitividad y sostenibilidad de las organizaciones a nivel nacional e internacional.</t>
  </si>
  <si>
    <r>
      <rPr>
        <b/>
        <sz val="10"/>
        <rFont val="Calibri Light"/>
        <family val="2"/>
        <scheme val="major"/>
      </rPr>
      <t>Nota1 :</t>
    </r>
    <r>
      <rPr>
        <sz val="10"/>
        <rFont val="Calibri Light"/>
        <family val="2"/>
        <scheme val="major"/>
      </rPr>
      <t xml:space="preserve"> para el reporte del indicador se tendrá en cuenta los servicios que no se han gestionado  es decir que no cuenta con tratamiento y que fueron generados en los meses anteriores del reporte del indicador. 
</t>
    </r>
    <r>
      <rPr>
        <b/>
        <sz val="10"/>
        <rFont val="Calibri Light"/>
        <family val="2"/>
        <scheme val="major"/>
      </rPr>
      <t xml:space="preserve">Nota 2: </t>
    </r>
    <r>
      <rPr>
        <sz val="10"/>
        <rFont val="Calibri Light"/>
        <family val="2"/>
        <scheme val="major"/>
      </rPr>
      <t xml:space="preserve">pasos para calcular el numerador en el aplicativo Isolución
Paso 1: Ingrese al modulo mejoramiento y seleccione la opción "filtro" de servicios no conformes 
Paso 2: en la columna "Fecha de cierre" en "hasta" seleccione la fecha final del corte, ejemplo mensual comprende del 1 enero  a 31 de enero  entonces  seleccione estas fechas
Paso 3: Ahora seleccione en la columna "Estado" los cerradas
Paso 4: Luego seleccione en la columna "Regional/Centro Zonal" 
</t>
    </r>
    <r>
      <rPr>
        <b/>
        <sz val="10"/>
        <rFont val="Calibri Light"/>
        <family val="2"/>
        <scheme val="major"/>
      </rPr>
      <t>Nota 3:</t>
    </r>
    <r>
      <rPr>
        <sz val="10"/>
        <rFont val="Calibri Light"/>
        <family val="2"/>
        <scheme val="major"/>
      </rPr>
      <t xml:space="preserve"> pasos para calcular el denominador en el aplicativo Isolución
Paso 1: Ingrese nuevamente al modulo mejoramiento y seleccione la opción "filtro" en servicios no conformes
Paso 2: Seleccione en la columna "Estado" abiertos 
Paso 4: Luego seleccione en la columna "Regional/Centro Zonal" su regional
Paso 5: Realice el conteo de los servicios no conformes 
Paso 6: Ahora sume el  "total de las cerradas " mas  las que están pendiente de Cierre
</t>
    </r>
  </si>
  <si>
    <t>Servicio No conforme: toda situación que afecte la calidad del servicio y a la cual se plantea o aplica una corrección para solucionar de forma inmediata dicha situación</t>
  </si>
  <si>
    <r>
      <t xml:space="preserve">Mapa de Riesgo del nivel regional o sede por Macro procesos/proceso 
</t>
    </r>
    <r>
      <rPr>
        <b/>
        <sz val="10"/>
        <rFont val="Calibri Light"/>
        <family val="2"/>
        <scheme val="major"/>
      </rPr>
      <t xml:space="preserve">Instrucciones de calculo Numerador: </t>
    </r>
    <r>
      <rPr>
        <sz val="10"/>
        <rFont val="Calibri Light"/>
        <family val="2"/>
        <scheme val="major"/>
      </rPr>
      <t xml:space="preserve">Identifique la cantidad de riesgos que en la fecha de corte, tenían previsto terminar todo el tratamiento (acciones), identifique el número de acciones previstas,  luego identifique cuantas de las actividades previstas cumplieron, registe el número de cada una de ellas en la tabla que esta adjunta a este hoja de vida. Es importante aclarar que además de actividades cumplidas, estas deben ser eficaces, es decir cumplir con el objetivo previsto que es controlar el riesgo o el que la Regional haya definido. 
La forma de calcular el numerador es: Si se cumplieron con todas las actividades previstas y estas fueron eficaces se registra 1, en caso de que no se haya cumplido una o mas se registra cero.  (columna calculo del numerador) 
Es importante hacer el análisis  en caso de no cumplimiento y contar con la evidencia de la implementación del tratamiento definido. 
Por último el reporte para cuando no existen controles (acciones) para la fecha de corte es 0 (cero) en cada columna y en la columna calculo del numerador es NA (se aclara que esto no castiga la gestión de la Regional para efectos de ningún reporte) 
</t>
    </r>
    <r>
      <rPr>
        <b/>
        <sz val="10"/>
        <rFont val="Calibri Light"/>
        <family val="2"/>
        <scheme val="major"/>
      </rPr>
      <t>Instrucciones de calculo Denominador:</t>
    </r>
    <r>
      <rPr>
        <sz val="10"/>
        <rFont val="Calibri Light"/>
        <family val="2"/>
        <scheme val="major"/>
      </rPr>
      <t xml:space="preserve"> Sume la cantidad de riesgos que en la fecha de corte, tenían previsto mitigar </t>
    </r>
  </si>
  <si>
    <r>
      <rPr>
        <b/>
        <sz val="10"/>
        <rFont val="Calibri Light"/>
        <family val="2"/>
        <scheme val="major"/>
      </rPr>
      <t>Instrucciones de calculo Numerador:</t>
    </r>
    <r>
      <rPr>
        <sz val="10"/>
        <rFont val="Calibri Light"/>
        <family val="2"/>
        <scheme val="major"/>
      </rPr>
      <t xml:space="preserve">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t>
    </r>
    <r>
      <rPr>
        <b/>
        <sz val="10"/>
        <rFont val="Calibri Light"/>
        <family val="2"/>
        <scheme val="major"/>
      </rPr>
      <t>Instrucciones de calculo Denominador:</t>
    </r>
    <r>
      <rPr>
        <sz val="10"/>
        <rFont val="Calibri Light"/>
        <family val="2"/>
        <scheme val="major"/>
      </rPr>
      <t xml:space="preserve">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 
</t>
    </r>
    <r>
      <rPr>
        <b/>
        <sz val="10"/>
        <rFont val="Calibri Light"/>
        <family val="2"/>
        <scheme val="major"/>
      </rPr>
      <t>Nota 1</t>
    </r>
    <r>
      <rPr>
        <sz val="10"/>
        <rFont val="Calibri Light"/>
        <family val="2"/>
        <scheme val="major"/>
      </rPr>
      <t xml:space="preserve">: Esto aplica para realizar el calculo del ultimo día del mes, si  se realiza posterior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t>
    </r>
    <r>
      <rPr>
        <b/>
        <sz val="10"/>
        <rFont val="Calibri Light"/>
        <family val="2"/>
        <scheme val="major"/>
      </rPr>
      <t xml:space="preserve">Nota 2: </t>
    </r>
    <r>
      <rPr>
        <sz val="10"/>
        <rFont val="Calibri Light"/>
        <family val="2"/>
        <scheme val="major"/>
      </rPr>
      <t xml:space="preserve"> Las acciones preventivas  direccionas a los dueños de macro proceso/ procesos de la (sede) que se encuentra vencidas, no se contaran en  el reporte de la  regional  y estas se incluirán como vencidas  en el reporte del indicador de  la sede.
</t>
    </r>
    <r>
      <rPr>
        <b/>
        <sz val="10"/>
        <rFont val="Calibri Light"/>
        <family val="2"/>
        <scheme val="major"/>
      </rPr>
      <t>Denominador:</t>
    </r>
    <r>
      <rPr>
        <sz val="10"/>
        <rFont val="Calibri Light"/>
        <family val="2"/>
        <scheme val="major"/>
      </rPr>
      <t xml:space="preserve"> Acciones preventivas cerradas contepla unicamente las acciones preventivas cerradas eficazmente + No. De Acciones vencidas a la fecha de corte</t>
    </r>
  </si>
  <si>
    <t>N° certificados otorgados en la vigencia / Número de certificados programados para ser otrogados durante la vigencia</t>
  </si>
  <si>
    <t>N° certificados otorgados en la vigencia</t>
  </si>
  <si>
    <t>Número de certificados programados para ser otrogados durante la vigencia</t>
  </si>
  <si>
    <t>Informe de auditoria entregado por el ente certificador</t>
  </si>
  <si>
    <t>Proyección realizada por la subdirección de Mejoramiento para el cuatrenio.</t>
  </si>
  <si>
    <t>Medir la eficacia de las acciones Preventivas que  contribuyen  a la mejora de los Macro procesos/procesos</t>
  </si>
  <si>
    <t>N° de  acciones  Preventivas cerradas  eficaces / No de Acciones preventivas  cerradas al corte</t>
  </si>
  <si>
    <t>N° de  acciones  Preventivas cerradas  eficaces</t>
  </si>
  <si>
    <t>No de Acciones preventivas  cerradas al corte</t>
  </si>
  <si>
    <t xml:space="preserve">Aplicativo Isolucion - modulo Mejoramiento </t>
  </si>
  <si>
    <t xml:space="preserve">Aplicativo Isolucion - modulo Mejoramiento 
</t>
  </si>
  <si>
    <t>Optimizar  la operación de los macro proceso/procesos a través de la simplificación, estandarización o eliminación de procedimientos.</t>
  </si>
  <si>
    <t>N° Macro procesos con evidencia de racionalización de procedimientos. / N° total número de Macro procesos.</t>
  </si>
  <si>
    <t>N° Macro procesos con evidencia de racionalización de procedimientos.</t>
  </si>
  <si>
    <t>N° total número de Macro procesos.</t>
  </si>
  <si>
    <t>Actualización de la Documentación del SIG mensual  (repositorio SMO)</t>
  </si>
  <si>
    <t>Mapa de Macro procesos</t>
  </si>
  <si>
    <t xml:space="preserve">Identificar el porcentaje de riesgos que fueron mitigados mediante la ejecución de actividades formuladas a partir de la más reciente valoración de riesgos </t>
  </si>
  <si>
    <t xml:space="preserve">Número de riesgos que se mitigaron / Total Riesgos que tenían previsto mitigar  a la fecha de corte </t>
  </si>
  <si>
    <t>Número de riesgos que se mitigaron</t>
  </si>
  <si>
    <t xml:space="preserve">Total Riesgos que tenían previsto mitigar  a la fecha de corte </t>
  </si>
  <si>
    <t>Mapa de riesgos nivel regional y Sede de la Dirección General</t>
  </si>
  <si>
    <t>Medir el  porcentaje de cierre de los servicios no conformes para la mejora de los procesos</t>
  </si>
  <si>
    <t>Nª de  servicios no conformes cerrados / Total de servicios no conformes generados</t>
  </si>
  <si>
    <t>Nª de  servicios no conformes cerrados</t>
  </si>
  <si>
    <t>Total de servicios no conformes generados</t>
  </si>
  <si>
    <t xml:space="preserve">
Aplicativo Isolucion - modulo Mejoramiento 
</t>
  </si>
  <si>
    <t>Medir la eficacia de las acciones correctivas que  contribuyen  a la mejora de los Macro procesos/procesos</t>
  </si>
  <si>
    <t>N° de  acciones correctivas  cerradas eficazmente  / No de Acciones Correctivas cerradas al corte</t>
  </si>
  <si>
    <t xml:space="preserve">N° de  acciones correctivas  cerradas eficazmente </t>
  </si>
  <si>
    <t>No de Acciones Correctivas cerradas al corte</t>
  </si>
  <si>
    <t xml:space="preserve">
Aplicativo Isolucion - modulo Mejoramiento </t>
  </si>
  <si>
    <t>Medir la racionalización de los trámites y/o procedimientos en el portal SUIT.</t>
  </si>
  <si>
    <t>Numero de trámites y/o procedimientos administrativos  racionalizados y actualizados en el portal SUIT / Numero de trámites y/o procedimientos administrativos  racionalizados y actualizados en el Portal SUIT  programados</t>
  </si>
  <si>
    <t>Numero de trámites y/o procedimientos administrativos  racionalizados y actualizados en el Portal SUIT  programados</t>
  </si>
  <si>
    <t xml:space="preserve"> Portal SUIT </t>
  </si>
  <si>
    <t xml:space="preserve">Medir el avance de la gestión institucional para lograr la postulación al Premio Colombiano a la Calidad de la Gestión
para ser una entidad reconocida por la Excelencia de la Gestión y Promover la Autoevaluación y la focalización hacia la satisfacción de las necesidades y expectativas del cliente y de las partes interesadas. </t>
  </si>
  <si>
    <t>N° de fases implementadas / N° de fases programadas al corte</t>
  </si>
  <si>
    <t>N° de fases implementadas</t>
  </si>
  <si>
    <t>N° de fases programadas al corte</t>
  </si>
  <si>
    <t>Plan operativo para postulación al Premio Colombiano a la Calidad de la Gestión</t>
  </si>
  <si>
    <t>Conocer las innovaciones realizadas en la entidad a través de la bitácora</t>
  </si>
  <si>
    <t>Número de bitácoras de innovaciones  implementadas / Bitácoras de innovacion programadas a implementar durante la vigencia</t>
  </si>
  <si>
    <t>Número de bitácoras de innovaciones  implementadas</t>
  </si>
  <si>
    <t>Bitácoras de innovacion programadas a implementar durante la vigencia</t>
  </si>
  <si>
    <t xml:space="preserve">Isolucion  Modulo de Mejoramiento y/o Base de datos Bitacoras </t>
  </si>
  <si>
    <t>Número de certificados en sistemas de Gestión de Calidad, Ambiental, Seguridad y Salud en el Trabajo y Seguridad de la Información otorgados a las  Regionales y sede de la Dirección General.</t>
  </si>
  <si>
    <t xml:space="preserve">Número de certificados en sistemas de Gestión de Calidad, Ambiental, Seguridad y Salud en el Trabajo y Seguridad de la Información otorgados a las  Regionales y sede de la Dirección General.  </t>
  </si>
  <si>
    <t xml:space="preserve">Medir la implementación del sistema integrado de gestión en Calidad, Ambiental, Seguridad y Salud en el Trabajo y Seguridad de la Información </t>
  </si>
  <si>
    <t xml:space="preserve">SUIT: Sistema Único de Información de Trámites, es un sistema electrónico de administración de información de trámites y servicios de la Administración Pública Colombiana que opera a través del Portal del Estado Colombiano, administrado por el DAFP por mandato legal, en alianza estratégica con el Ministerio de Comunicaciones - Programa Gobierno en Línea. 
Este sistema permite integrar la información y actualización de los trámites y servicios de las entidades de la administración pública para facilitar a los ciudadanos la consulta de manera centralizada y en línea.
Racionalización de tramite: proceso que permite reducir los tramites, con el menor esfuerzo y costo para el usuario a través de estrategias jurídicas administrativas o tecnológicas que implican: simplificación, estandarización, eliminación, automatización, adecuación o eliminación normativa, optimización del servicio, interoperabilidad de información publica y procedimientos administrativos orientados a facilitar la acción del ciudadano frente al estado </t>
  </si>
  <si>
    <t>Porcentaje de Acciones correctivas eficaces</t>
  </si>
  <si>
    <t>* Eficacia: Grado en el que se realizan las actividades planificadas y se alcanzan los resultados planificados. La medición de la eficacia se denomina en la Ley 872/03 como una medición de resultado.  La eficacia debe contribuir en la mejora de indicadores, inclusión o ajuste a algún procedimiento, reducción de tiempos o ahorro de recursos.
* Acción Correctiva (AC): Conjunto de acciones tomadas para eliminar la(s) causa(s) de una no conformidad detectada u otra situación no deseable. Es decir, la acción correctiva actúa sobre las causas de no conformidades que han ocurrido.</t>
  </si>
  <si>
    <t>Porcentaje de cierre de Servicios no conforme</t>
  </si>
  <si>
    <t>Porcentaje de Macro procesos con evidencia de racionalización de procedimientos.</t>
  </si>
  <si>
    <t>* Racionalización: Es aplicar estrategias efectivas de simplificación, automatización y optimización  para la operación de los procesos 
* Automatización del proceso: uso de tecnologías de información y comunicación, para apoyar y optimizar los procesos.
* Procedimiento: Es un conjunto de acciones u operaciones que tienen que realizarse de la misma forma, para obtener siempre el mismo resultado bajo las mismas circunstancias
* Macro Proceso: Agrupación definida por el instituto de un proceso o conjunto de procesos con el objeto de caracterizar su tipología (estratégicos, misionales, apoyo y evaluación).  Conjunto de procesos relacionados con características similares que mutuamente generan valor.</t>
  </si>
  <si>
    <t xml:space="preserve">* Eficacia: Grado en el que se realizan las actividades planificadas y se alcanzan los resultados planificados. La medición de la eficacia se denomina en la Ley 872/03 como una medición de resultado.  La eficacia debe contribuir en la mejora de indicadores, inclusión o ajuste a algún procedimiento, reducción de tiempos o ahorro de recursos.
* Acción Preventiva (AC): Conjunto de acciones tomadas para eliminar la(s) causa(s) de una no conformidad  potencial detectada u otra situación no deseable. </t>
  </si>
  <si>
    <t>Consejo de Política social (CPS): Escenario privilegiado para la Fórmulacòn, concertación, seguimiento y evaluación de las poltíticas públicas en Municipios y municipios, convocado de manera obligatoria e indelegable por Gobernadores y Alcaldes, con la asistencia de los integrantes del sistema Nacional de Bienestar Familiar
Sistema de Monitoreo a Consejos de Política Social (SMCPS): Sistema de Monitoreo diseñado por el Sistema Nacional de Bienestar Familiar para hacer seguimiento a la eficiencia de los Consejos de Política Social en Municipios y Municipios.
Monitoreo: Implica la acción de hacer seguimiento a la realización o no del Consejo de Política Social, como a que este organismo posea o no plan de acción con enfoque en políticas públicas de Niños, Niñas, Adolescentes y Familias. Se entenderá hecho el reporte de monitoreo cuando quiera que se establezca que el Consejo de Politica Social sesionó o no en el trimestre.</t>
  </si>
  <si>
    <t>(Número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 / Número total de municipio y departamentos programados para asistencia técnica en el ciclo de gestión de la Política Pública de primera Infancia, Infancia Adolescencia y fortalecimiento a la Familia</t>
  </si>
  <si>
    <t>(Número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t>
  </si>
  <si>
    <t>Número total de municipio y departamentos programados para asistencia técnica en el ciclo de gestión de la Política Pública de primera Infancia, Infancia Adolescencia y fortalecimiento a la Familia</t>
  </si>
  <si>
    <t>Plan de Asistencia Técnica</t>
  </si>
  <si>
    <t xml:space="preserve">Medir los avances en la gestión de proyectos de inversión elaborados y socializado con entidades del orden nacional y/o territorial. </t>
  </si>
  <si>
    <t>Número total de proyectos programados en la vigencia</t>
  </si>
  <si>
    <t xml:space="preserve"> Medir los avances en Consolidación del Sistema de monitoreo y seguimiento de la situación de los Derechos de Primera Infancia, Infancia, Adolescencia.</t>
  </si>
  <si>
    <t>Número total de indicadores del SUIN</t>
  </si>
  <si>
    <t>SUIN</t>
  </si>
  <si>
    <t>Medir los avances en el proceso de construcción, validación, implementación, monitoreo y evaluación del plan de acción nacional del SNBF para el periodo 2015 - 2018.</t>
  </si>
  <si>
    <t>Número de actividades ejecutadas en la construcción del Plan de Acción del SNBF 2015-2018 / Número total de actividades programadas para la construcción del Plan De Acción del SNBF 2015-2015</t>
  </si>
  <si>
    <t>Número de actividades ejecutadas en la construcción del Plan de Acción del SNBF 2015-2018</t>
  </si>
  <si>
    <t>Número total de actividades programadas para la construcción del Plan De Acción del SNBF 2015-2015</t>
  </si>
  <si>
    <t>Cronograma de actividades de construcción del Plan de Acción del SNBF 2015-2018</t>
  </si>
  <si>
    <t xml:space="preserve">  Medir los avances en el fortalecimiento en la coordinación de las instancias de decisión, operación, desarrollo técnico y participación del SNBF en los ámbitos nacional y territorial.</t>
  </si>
  <si>
    <t>(Municipios monitoreados en la operación de los Consejos de Política Social) + (Departamentos monitoreados en la operación de los Consejos de Política Social) / Número total de municipio y departamentos programados para ser monitoreados en la operación de los Consejos de Política Social</t>
  </si>
  <si>
    <t>(Municipios monitoreados en la operación de los Consejos de Política Social) + (Departamentos monitoreados en la operación de los Consejos de Política Social)</t>
  </si>
  <si>
    <t>Número total de municipio y departamentos programados para ser monitoreados en la operación de los Consejos de Política Social</t>
  </si>
  <si>
    <t>Informe regional de seguimiento y monitoreo a los Consejos de Política Social
Módulo de segumiento a Consejos de Política Social del SUIN</t>
  </si>
  <si>
    <t>Resolución ICBF 11404 de 2014</t>
  </si>
  <si>
    <t>EVALUACIÓN DE IMPACTO: Evaluación ex-post, posterior a la ejecución del programa, es un tipo de evaluación que se utiliza para medir el impacto o efecto de un programa en un grupo de individuos, hogares o instituciones y examinar si esos efectos son atribuibles específicamente a la intervención del programa. (Baker, 2000).
EVALUACIÓN DE OPERACIONES: Permite hacer un análisis riguroso en términos de los macro y micro procesos sobre los cuales se realiza una intervención; analizando para esto los diferentes actores, tal que se puedan hacer recomendaciones en términos de la dinámica operativa y organizacional del programa.
EVALUACIÓN DE RESULTADOS: Evaluación que se utiliza para estudiar los cambios en las condiciones de los beneficiarios como consecuencia (directa o indirecta, atribuible o no) de os productos entregados por una intervención en un horizonte de corto y mediano plazo.
INVESTIGACIÓN SOCIAL PARTICIPATIVA (ISP): Metodología de investigación adoptada por el ICBF para generar espacios de producción de conocimiento a nivel local (regionales y centros zonales) con el fin de lograr insumos que permitan orientar la toma de decisiones que busquen el mejoramiento de la calidad de vida de estas poblaciones Las Regionales son responsables del proceso contractual y ejecución de los recursos, una vez la sede nacional transfiere los recursos a nivel regional.
ENCUESTAS POBLACIONALES: Actividad de recolección de datos de forma organizada y metódica sobre las características de interés de algunas de las unidades de una población utilizando conceptos, métodos y procedimientos bien definidos, así como la compilación de la información en formatos de resumen. (INEGI-Glosario de estadística básica)</t>
  </si>
  <si>
    <t>SIMEI: Sistema Integral de Monitoreo y Evaluación Institucional</t>
  </si>
  <si>
    <t>Se desarrollarán 102 informes durante la vigencia los cuales serán reportados de la siguiente manera:
  a. 33 informes a nivel regional y 1 informe a nivel nacional corte primer trimestre publicados en el mes de mayo
  b. 33 informes a nivel regional y 1 informe a nivel nacional corte primer semestre publicados en el mes de agosto
  b. 33 informes a nivel regional y 1 informe a nivel nacional corte tercer trimestre publicados en el mes de noviembre</t>
  </si>
  <si>
    <t>MPEV1-P2-01</t>
  </si>
  <si>
    <t>Porcentaje de ejecución programa auditoria SIGE</t>
  </si>
  <si>
    <t>MPEV1-P2-02</t>
  </si>
  <si>
    <t>Porcentaje de Informes de cumplimiento realizados de funciones asignadas por normas internas y externas</t>
  </si>
  <si>
    <t xml:space="preserve">Los Dueños de Macroprocesos /Procesos reportan a la Oficina de Control Interno  del plan de mejoramiento, durante los 5 (cinco) primeros días de cada mes a traves del formato establecido. 
La Oficina de Control Interno recibe reportes, consolida, analiza, retroalimenta a Regional, presenta Informes a Cómite Estrategico  y envia los informes establecidos a la CGR.  
La Oficina de Control Interno Consolida, analiza y reporta los resultados del indicador.   </t>
  </si>
  <si>
    <t>MPEV1-P2-04</t>
  </si>
  <si>
    <t>Porcentaje  de avance al Plan de Mejoramiento de la Contraloría</t>
  </si>
  <si>
    <t>Este indicador permite medir los avances de cada una de las etapas para el desarrollo de las investigaciones y evaluaciones realizadas por el ICBF conjuntamente con otras Entidades proveedoras de investigación (universidades, consultoras, centros de investigacióin, fundaciones, entre otras) para la vigencia,  estas etapas son: i) Realizar el diseño y alcance; ii) Apoyar la contratación; iii) Realizar el seguimiento a la ejecución tecnica y presupuesta y iv) Prompover la divulgación y uso de resultados. 
para este año se programaron: i) ENSIN 2015; ii) la ENSANI (priorizara otros pueblos indigenas); ii) 6 proyectos de ISP y iii) dos (2) evaluciones a programas.</t>
  </si>
  <si>
    <t>Medir la eficacia del proceso de investigaciones y evaluaciones para la vigencia</t>
  </si>
  <si>
    <t>Numero de evaluaciones e investigaciones realizadas / Numero de evaluaciones e investigaciones programadas para la vigencia</t>
  </si>
  <si>
    <t>Numero de evaluaciones e investigaciones realizadas</t>
  </si>
  <si>
    <t>Numero de evaluaciones e investigaciones programadas para la vigencia</t>
  </si>
  <si>
    <t>Contratos y convenios suscritos entre el ICBF y la entidad ejecutora (Universidades, Firmas Consultoras, Centros de Investigación y Fundaciones)</t>
  </si>
  <si>
    <t>Agenda de Evaluaciones e Investigaciones 2015</t>
  </si>
  <si>
    <t>Porcentaje de Avance del Plan de Mejoramiento de la CGR</t>
  </si>
  <si>
    <t>Evidenciar el avance al plan de mejoramiento suscrito con la CGR de las Regionales y los Macro procesos /Procesos de la Sede de la Dirección General</t>
  </si>
  <si>
    <t>Total Puntaje logrado por las metas propuestas / Total tiempo en semanas propuesto</t>
  </si>
  <si>
    <t>Total Puntaje logrado por las metas propuestas</t>
  </si>
  <si>
    <t>Total tiempo en semanas propuesto</t>
  </si>
  <si>
    <t>Informe de avance  del Plan de Mejoramiento del Macroproceso /proceso y Regional suscrito con la CGR</t>
  </si>
  <si>
    <t>Porcentaje de informes generados en cumplimiento de funciones asignadas por normas internas y externas</t>
  </si>
  <si>
    <t>Cumplir con los tiempos de entrega de los informes requeridos por normas internas y externas</t>
  </si>
  <si>
    <t>No. de informes entregados / No. de informes programados a la fecha de corte.</t>
  </si>
  <si>
    <t>No. de informes entregados</t>
  </si>
  <si>
    <t>No. de informes programados a la fecha de corte.</t>
  </si>
  <si>
    <t>Informes de cumplimiento de funciones asignadas por normas internas y externas.</t>
  </si>
  <si>
    <t>Establecer el grado de cumplimiento en la ejecución de Auditorias del Sistema de Gestión de Calidad a  los Macro procesos/procesos de la Sede de la Dirección General.</t>
  </si>
  <si>
    <t xml:space="preserve"> (No. Auditoria Ejecutadas a la fecha de corte a Macro procesos/Procesos de la Sede de la Dirección General  / total de Auditorias Programadas a Macro procesos/Procesos de la Sede de la Dirección General) *100 )</t>
  </si>
  <si>
    <t xml:space="preserve"> (No. Auditoria Ejecutadas a la fecha de corte a Macro procesos/Procesos de la Sede de la Dirección General </t>
  </si>
  <si>
    <t>total de Auditorias Programadas a Macro procesos/Procesos de la Sede de la Dirección General) *100 )</t>
  </si>
  <si>
    <t>Informes de Auditoria del Sistema de Gestión de Calidad a Macroprocesos/Procesos de la Sede de la Dirección General</t>
  </si>
  <si>
    <t>Programa de Auditorias Aprobado</t>
  </si>
  <si>
    <t xml:space="preserve"> Porcentaje de Ejecución de Auditoria del Sistema de Gestión de Calidad a Regionales </t>
  </si>
  <si>
    <t xml:space="preserve">Establecer el grado de cumplimiento en la ejecución de Auditorias del Sistema de Gestión de Calidad a Regionales. </t>
  </si>
  <si>
    <t>No. Auditoria Ejecutadas a la fecha de corte a Regionales / Total de Auditorias Programadas a Regionales</t>
  </si>
  <si>
    <t>No. Auditoria Ejecutadas a la fecha de corte a Regionales</t>
  </si>
  <si>
    <t>Total de Auditorias Programadas a Regionales</t>
  </si>
  <si>
    <t>Informes de Auditoria del Sistema de Gestión de Calidad a Regionales</t>
  </si>
  <si>
    <t>Porcentaje de avance de Informes realizados sobre monitoreo institucional a nivel nacional y regional</t>
  </si>
  <si>
    <t>Medir el desarrollo de informes de monitoreo institucional generados por la Subdirección de Monitoreo y Evaluación a nivel nacional y regional</t>
  </si>
  <si>
    <t>Numero de informes de monitoreo realizados a nivel nacional y regional / Numero de informes de monitoreo programados a realizar a nivel nacional y regional</t>
  </si>
  <si>
    <t>Numero de informes de monitoreo realizados a nivel nacional y regional</t>
  </si>
  <si>
    <t>Numero de informes de monitoreo programados a realizar a nivel nacional y regional</t>
  </si>
  <si>
    <t>Informes de monitoreo publicados en la intranet</t>
  </si>
  <si>
    <t>Programación de informes de monitoreo establecida para la vigencia</t>
  </si>
  <si>
    <t>Medir la gestión del proceso de investigaciones y evaluaciones de la vigencia</t>
  </si>
  <si>
    <t>Numero de etapas para el desarrollo de investigaciones y evaluaciones realizadas / Numero de etapas para el desarrollo de investigaciones y evaluaciones programadas</t>
  </si>
  <si>
    <t>Numero de etapas para el desarrollo de investigaciones y evaluaciones realizadas</t>
  </si>
  <si>
    <t>Numero de etapas para el desarrollo de investigaciones y evaluaciones programadas</t>
  </si>
  <si>
    <t>Hacer seguimiento a los compromisos adquiridos en los eventos de rendición de cuentas y mesas públicas con el fin de garantizar que se dé respuestas a los requerimientos y ante todo se incentive verdaderos procesos participativos con incidencia en la cualificación del servicio público de bienestar familiar.</t>
  </si>
  <si>
    <t>Numero de compromisos realizados que se formularon en mesas publicas y rendición de cuentas / Numero de compromisos formulados en mesas publicas y rendición de cuentas</t>
  </si>
  <si>
    <t>Numero de compromisos realizados que se formularon en mesas publicas y rendición de cuentas</t>
  </si>
  <si>
    <t>Numero de compromisos formulados en mesas publicas y rendición de cuentas</t>
  </si>
  <si>
    <t>Guia 3 de cumplimiento a compromisos</t>
  </si>
  <si>
    <t>Medir el avance del desarrollo y puesta en marcha del sistema de seguimiento al tablero de control</t>
  </si>
  <si>
    <t>Numero de etapas desarrolladas del sistema de seguimiento a tablero de control durante la vigencia / Numero de etapas programadas para el desarrollo del sistema de seguimiento a tablero de control durante la vigencia</t>
  </si>
  <si>
    <t>Numero de etapas desarrolladas del sistema de seguimiento a tablero de control durante la vigencia</t>
  </si>
  <si>
    <t>Numero de etapas programadas para el desarrollo del sistema de seguimiento a tablero de control durante la vigencia</t>
  </si>
  <si>
    <t>Módulos implementados en la herramienta de seguimiento a tablero de control (SIMEI)</t>
  </si>
  <si>
    <t>Módulos programados a desarrollar en la herramienta de seguimiento a tablero de control (SIMEI)</t>
  </si>
  <si>
    <t>Rendición de cuentas</t>
  </si>
  <si>
    <t>LP2-C4</t>
  </si>
  <si>
    <t xml:space="preserve">Rendición pública de cuentas (RPC): Un proceso mediante el cual  se informa, se dialoga  sobre la gestión y decisiones, sustentando en público la efectividad o no de la gestión institucional. Presentación explicita y normalmente por escrito de los resultados obtenidos por una institución durante un periodo de gestión.
Mesas Públicas: Encuentros presenciales de interlocución, dialogo abierto y comunicación de doble vía  en la  Región con los ciudadanos, para tratar temas puntuales que tienen que ver con el cabal  funcionamiento del servicio público de bienestar familiar (SPBF), detectando anomalías, proponiendo correctivos y propiciando escenarios de prevención , cualificación y mejoramiento del mismo.   
Diálogo: Se refiere a las estrategias que se deben generar para fomentar el diálogo participativo y de doble vía  entre la rama ejecutiva y los ciudadanos, a fin de  discutir, evaluar, sustentar  y tener incidencia en las acciones y decisiones, que dan cuenta de la gestión pública.
Incentivos: Son todos aquellos mecanismos de motivación  a los grupos poblacionales e institucionales  frente a la participación en la cultura de rendición de cuentas 
Información: Se refiere a la disponibilidad, exposición y difusión de los datos, estadísticas, documentos, informes, etc., sobre las funciones a cargo de la institución o servidor público, desde el momento de la planeación hasta las fases de control y evaluación.  </t>
  </si>
  <si>
    <t>Evaluación de la Calidad de los Servicios Misionales del ICBF</t>
  </si>
  <si>
    <t>Acciones de Inspección, Vigilancia y Control: Proceso realizado para obtener evidencias objetivas que permitan determinar el fundamento de las peticiones que lleven a inferir presunta vulneración a los derechos de los niños, niñas, adolescentes  y familias, o, irregularidad en la prestación del servicio. Lo anterior, para establecer la contundencia sobre las condiciones en que un operador presta el servicio público de bienestar familiar y tomar las decisiones que den a lugar; en cumplimiento Decreto 987 de 2012 artículo 5 numeral 13.</t>
  </si>
  <si>
    <t xml:space="preserve">Auditoría de calidad: Proceso que hace una o varias personas del ICBF, con el fin de obtener evidencia objetiva que permita determinar la calidad en la prestación del Servicio Público de Bienestar Familiar. </t>
  </si>
  <si>
    <t>Los términos son establecidos por el Procedimiento PR6.MPEV2.P1 Licencias de Funcionamiento Prog de Adopción y Casas de Madres Gestantes</t>
  </si>
  <si>
    <t xml:space="preserve">Licencia de Funcionamiento: Es el acto administrativo por medio del cual el ICBF otorga a una persona jurídica de derecho privado, autorización para que  preste el Servicio Público de Bienestar Familiar en los programas o modalidades de protección, sin perjuicio de las finalidades de las condiciones de eficiencia y calidad del servicio. Este permiso significa que el ICBF, como ente rector y articulador del Sistema Nacional de Bienestar Familiar, da certeza que la institución asume el compromiso de prestar servicio público autorizado y ofrece las garantías y condiciones legales, financieras y técnico administrativas para desarrollar el proceso de atención a los niños, niñas y adolescentes y familias. </t>
  </si>
  <si>
    <t>Asistencia Técnica a los Actores del Macro Proceso Aseguramiento de la Calidad de los Servicios Misionales del ICBF</t>
  </si>
  <si>
    <t xml:space="preserve">Durante el primer trimestre del 2015, la Oficina de Aseguramiento de la Calidad enfoca sus esfuerzos en la actualización de la Norma Técnica de Empresa NTE ICBF-001:2015 </t>
  </si>
  <si>
    <t>1.Institución : Persona jurídica que presta el Servicio Público de Bienestar Familiar  en Prevención o Protección. 
2. Servicio: Conjunto de actividades desarrolladas por la organización y los responsables del servicio, orientadas a garantizar el cumplimiento de los objetivos de la modalidad.
3. Servicio Público de Bienestar Familiar : Conjunto de actividades del Estado encaminadas a satisfacer en forma permanente y obligatoria las necesidades de la Sociedad Colombiana relacionadas con la integración y realización armónica de la familia, la protección preventiva y especial de niños, niñas y adolescentes, y la garantía de sus derechos.
4. Calidad: Grado en que un conjunto de características inherentes cumplen con unos requisitos</t>
  </si>
  <si>
    <t>Verificar la ejecución de Visitas de Inspección, Vigilancia y Control realizadas a instituciones prestadoras del Servicio Público  de Bienestar Familiar de acuerdo con la meta establecida para la vigencia</t>
  </si>
  <si>
    <t>MPEV2-P1</t>
  </si>
  <si>
    <t>Ejecución de Visitas de Inspección, Vigilancia y Control realizadas a instituciones prestadoras del Servicio Público  de Bienestar Familiar / Numero de visitas programadas para inspección a realizar a instituciones prestadoras del Servicio Público  de Bienestar Familiar</t>
  </si>
  <si>
    <t>Ejecución de Visitas de Inspección, Vigilancia y Control realizadas a instituciones prestadoras del Servicio Público  de Bienestar Familiar</t>
  </si>
  <si>
    <t>Numero de visitas programadas para inspección a realizar a instituciones prestadoras del Servicio Público  de Bienestar Familiar</t>
  </si>
  <si>
    <t>Numero de Instituciones prestadoras del Servicio Público de Bienestar Familiar, con requisitos validados en la Norma Técnica de Empresa- ICBF - NTE 001</t>
  </si>
  <si>
    <t>Verificar las Instituciones prestadoras del Servicio Público de Bienestar Familiar que reciben asistencia técnica para validar los requisitos de la NTE ICBF:001 de acuerdo con la meta establecida para la vigencia</t>
  </si>
  <si>
    <t>MPEV2-P2</t>
  </si>
  <si>
    <t xml:space="preserve">
Instituciones prestadoras del Servicio Público de Bienestar Familiar que reciben asistencia técnica para validar los requisitos de la NTE ICBF:001 / N/A</t>
  </si>
  <si>
    <t>Informe de asistencia técnica sobre las Instituciones prestadoras del Servicio Público de Bienestar Familiar que reciben asistencia técnica para validar los requisitos de la NTE ICBF:001</t>
  </si>
  <si>
    <t>Porcentaje de Regionales fortalecidas en la aplicación  y normatividad vigente para los procedimientos de personerías jurídicas y licencias de funcionamiento</t>
  </si>
  <si>
    <t>Fortalecer a los equipos interdisciplinarios de las regionales en la verificación de los requisitos establecidos en la normatividad vigente y los procedimientos de personerías jurídicas y licencias de funcionamiento</t>
  </si>
  <si>
    <t>Total de regionales fortalecidas en la aplicación  de la normatividad vigente para los procedimientos de personerías jurídicas y licencias de funcionamiento / Total de Regionales ICBF</t>
  </si>
  <si>
    <t>Total de regionales fortalecidas en la aplicación  de la normatividad vigente para los procedimientos de personerías jurídicas y licencias de funcionamiento</t>
  </si>
  <si>
    <t>Total de Regionales ICBF</t>
  </si>
  <si>
    <t>Acta de memorias de retroalimentaión realizadas en las regionales con los equipos interdisciplinariosencargados de la verificación de requisitos de personerias jurídicas y licencias de funcionamiento</t>
  </si>
  <si>
    <t>Numero de auditorías selectivas de calidad realizadas a instituciones prestadoras del Servicio Público  de Bienestar Familiar.</t>
  </si>
  <si>
    <t>Verificar la ejecución de auditorías selectivas de calidad realizadas a instituciones prestadoras del Servicio Público de Bienestar Familiar de acuerdo con la meta establecida para la vigencia</t>
  </si>
  <si>
    <t>Total de auditorías selectivas de calidad realizadas a instituciones prestadoras del Servicio Público de Bienestar Familiar durante el trimestre / Total de auditorías selectivas de calidad proyectadas a realizar a instituciones prestadoras del Servicio Público de Bienestar Familiar durante el trimestre</t>
  </si>
  <si>
    <t>Total de auditorías selectivas de calidad realizadas a instituciones prestadoras del Servicio Público de Bienestar Familiar durante el trimestre</t>
  </si>
  <si>
    <t>Total de auditorías selectivas de calidad proyectadas a realizar a instituciones prestadoras del Servicio Público de Bienestar Familiar durante el trimestre</t>
  </si>
  <si>
    <t>Formato "Programa de Auditorias de Calidad"</t>
  </si>
  <si>
    <t>Gestión Administrativa</t>
  </si>
  <si>
    <t>Subdirección General</t>
  </si>
  <si>
    <t>MPE1-02</t>
  </si>
  <si>
    <t>Número de regionales con la implementación del modelo de enfoque diferencial</t>
  </si>
  <si>
    <t>Número de regionales con el modelo implementado / Número de regionales programadas para la implementación del modelo</t>
  </si>
  <si>
    <t>Número de regionales con el modelo implementado</t>
  </si>
  <si>
    <t>Número de regionales programadas para la implementación del modelo</t>
  </si>
  <si>
    <t>Documento del modelo de enfoque diferencial del ICBF</t>
  </si>
  <si>
    <t>N</t>
  </si>
  <si>
    <t>R</t>
  </si>
  <si>
    <t>Z</t>
  </si>
  <si>
    <t>PA</t>
  </si>
  <si>
    <t>PI</t>
  </si>
  <si>
    <t>Alineación</t>
  </si>
  <si>
    <t>x</t>
  </si>
  <si>
    <t>Plan de trabajo Oficina de Cooperación y Convenios 2015</t>
  </si>
  <si>
    <t>Matriz en Excel del plan de trabajo del Derecho a la Felicidad</t>
  </si>
  <si>
    <t>Sistema de Información de Cooperación SICO</t>
  </si>
  <si>
    <t>Plan de trabajo de la Oficina de cooperación y Convenios 2015</t>
  </si>
  <si>
    <t>Implementar el enfoque diferencial (genero, discapacidad y étnico) en la ejecución y formulación de políticas, lineamientos, programas y servicios del ICBF.</t>
  </si>
  <si>
    <t>Formato de seguimiento a la implementación del plan de acción del modelo de enfoque diferencial del ICBF</t>
  </si>
  <si>
    <t>Indicador</t>
  </si>
  <si>
    <t>PND</t>
  </si>
  <si>
    <t>Número de estrategias de articulación con cooperación implementadas en territorio  / Número de estrategias programadas a implementar en territorio durante la vigencia</t>
  </si>
  <si>
    <t>Informes trimestral consolidado de visita a los territorios</t>
  </si>
  <si>
    <t>Documento de priorización de territorios con la estrategia de articulación de la cooperación a implementar en la vigencia.</t>
  </si>
  <si>
    <t>Número de departamentos con la "estrategia de articulación con la cooperación" implementada</t>
  </si>
  <si>
    <t>Medir el avance de la implementación de la estrategia de la articulación con la cooperación en los departamentos</t>
  </si>
  <si>
    <t xml:space="preserve">Número de departamentos con la estrategia de articulación con la cooperación implementada </t>
  </si>
  <si>
    <t>Número de departamentos priorizados para implementar la estrategias en territorio durante la vigencia</t>
  </si>
  <si>
    <t>Meta 2015</t>
  </si>
  <si>
    <t xml:space="preserve">Numero de victimas NNA vinculados a Programas de Prevención </t>
  </si>
  <si>
    <t>Beneficiarios</t>
  </si>
  <si>
    <t>Porcentaje de niños y niñas que recuperaron su estado Nutricional que se encuentran en la modalidad de Centros de Recuperación Nutricional - CRN</t>
  </si>
  <si>
    <t>Porcentaje de niños y niñas que mejoraron su estado Nutricional que se encuentran en la modalidad Recuperación Nutricional con Énfasis en los Primeros 1.000 Días - RN1.000</t>
  </si>
  <si>
    <t xml:space="preserve">Porcentaje de niños y niñas que nacen con peso adecuado para la edad gestacional, hijos de mujeres con bajo peso durante la gestación que recibieron atención en la modalidad de Recuperación Nutricional con Énfasis en los Primeros 1.000 días. </t>
  </si>
  <si>
    <t xml:space="preserve">Porcentaje de bitacoras de innovaciones implementadas </t>
  </si>
  <si>
    <t>Ampliar cobertura y mejorar calidad en la atención integral a la Primera Infancia.</t>
  </si>
  <si>
    <t>Promover los derechos de los NNA y prevenir los riesgos o amenazas de vulneración de los mismos</t>
  </si>
  <si>
    <t>Fortalecer en las familias y comunidades étnicas capacidades que promuevan su desarrollo, fortalezcan sus vínculos de cuidado mutuo y prevengan la violencia intrafamiliar y de género.</t>
  </si>
  <si>
    <t>Promover la seguridad alimentaria y nutricional en el desarrollo de la primera infancia, los NNA y la familia.</t>
  </si>
  <si>
    <t>Garantizar la protección integral de los NNA en coordinación con las instancias del SNBF.</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</si>
  <si>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</si>
  <si>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Objetivo Insitucional</t>
  </si>
  <si>
    <t>Promover condiciones laborales que hagan del ICBF el mejor lugar para trabajar.</t>
  </si>
  <si>
    <t>Reducir los impactos ambientales generados por nuestra actividad.</t>
  </si>
  <si>
    <t>Impulsar una cultura de gestión de la calidad y el mejoramiento continuo.</t>
  </si>
  <si>
    <t>Gestionar el conocimiento institucional, con sistemas de información confiables, integrados y disponibles.</t>
  </si>
  <si>
    <t>Linea Politica</t>
  </si>
  <si>
    <t>Gestión de Adopciones</t>
  </si>
  <si>
    <t>MPA1-P2</t>
  </si>
  <si>
    <t>Plan Anual de Adquisiciones (PAA)</t>
  </si>
  <si>
    <t>MPA1-P5</t>
  </si>
  <si>
    <t>Modernización institucional</t>
  </si>
  <si>
    <t>Eficiencia administrativa y cero papel</t>
  </si>
  <si>
    <t>Gestión documental</t>
  </si>
  <si>
    <t>MPA5-P1</t>
  </si>
  <si>
    <t>Gestión Servicio a Beneficiarios</t>
  </si>
  <si>
    <t>Servicio al ciudadano</t>
  </si>
  <si>
    <t>MPA5-P2</t>
  </si>
  <si>
    <t>Gestión Atención PQR y sugerencias</t>
  </si>
  <si>
    <t>Transparencia y acceso a la información pública</t>
  </si>
  <si>
    <t>Programación y ejecución presupuestal</t>
  </si>
  <si>
    <t>Gestión de la calidad</t>
  </si>
  <si>
    <t>Racionalización de trámites</t>
  </si>
  <si>
    <t>MPEV1-P1</t>
  </si>
  <si>
    <t>Evaluación y Monitoreo de la Gestión</t>
  </si>
  <si>
    <t>MPEV1-P2</t>
  </si>
  <si>
    <t>Evaluación Independiente</t>
  </si>
  <si>
    <t>Formulación y seguimiento a Proyectos de Inversión</t>
  </si>
  <si>
    <t>Participación Ciudadana en la Gestión</t>
  </si>
  <si>
    <t>LP5-C2</t>
  </si>
  <si>
    <t>LP5-C4</t>
  </si>
  <si>
    <t>LP4-C4</t>
  </si>
  <si>
    <t>LP4-C2</t>
  </si>
  <si>
    <t>LP4-C6</t>
  </si>
  <si>
    <t>LP2-C5</t>
  </si>
  <si>
    <t>LP2-C1</t>
  </si>
  <si>
    <t>LP5-C1</t>
  </si>
  <si>
    <t>LP5-C3</t>
  </si>
  <si>
    <t>LP4-C1</t>
  </si>
  <si>
    <t>LP4-C3</t>
  </si>
  <si>
    <t>LP2-C3</t>
  </si>
  <si>
    <t>Cod</t>
  </si>
  <si>
    <t>Objetivos</t>
  </si>
  <si>
    <t>Mapa de macroprocesos</t>
  </si>
  <si>
    <t>SIGE</t>
  </si>
  <si>
    <t>Lineas de politica DAFP</t>
  </si>
  <si>
    <t>Indicadores</t>
  </si>
  <si>
    <t>MPEV2-P1-01</t>
  </si>
  <si>
    <t xml:space="preserve"> Porcentaje de cumplimiento en el diseño e implementación del PLAN MAESTRO DE INFRAESTRUCTURA </t>
  </si>
  <si>
    <t>Hacer seguimiento a las distintas etapas de diseño e implementación del Plan Maestro de Infraestructura para el periodo 2015-2018</t>
  </si>
  <si>
    <t>Número de actividades correspondientes al diseño del modelo del Plan Maestro de Infraestructura ejecutadas. / Número de actividades correspondientes al diseño del Plan Maestro de Infraestructura programadas</t>
  </si>
  <si>
    <t>Número de actividades correspondientes al diseño del modelo del Plan Maestro de Infraestructura ejecutadas.</t>
  </si>
  <si>
    <t>Número de actividades correspondientes al diseño del Plan Maestro de Infraestructura programadas</t>
  </si>
  <si>
    <t xml:space="preserve"> Informe de avances en el diseño del Plan Maestro de Infraestructura</t>
  </si>
  <si>
    <t xml:space="preserve"> Plan de acción del diseño e implementacion del PLAN MAESTRO DE INFRAESTRUCTURA PENDIENTE</t>
  </si>
  <si>
    <t>Aplicativo SIIF NACION-Ministerio de Hacienda y Crédito Publico 
Reporte Dirección Financiera</t>
  </si>
  <si>
    <t>Medir el porcentaje de ejecución presupuestal que la Regional logra en el periodo evaluado</t>
  </si>
  <si>
    <t>Valor compromisos / Apropiación vigente</t>
  </si>
  <si>
    <t>Valor compromisos</t>
  </si>
  <si>
    <t>Apropiación vigente</t>
  </si>
  <si>
    <t>Aplicativo SIIF NACION- EPG - REPORTE EJECUCION PRESUPUESTAL AGREGADA</t>
  </si>
  <si>
    <t>Medir la efectividad de la programación, distribución y ejecución del PAC - RECURSOS PROPIOS asignado para el pago de compromiso.</t>
  </si>
  <si>
    <t>Pagos efectivos-PROPIOS acumulados  / PAC RECURSOS PROPIOS acumulado aprobado a la misma fecha</t>
  </si>
  <si>
    <t xml:space="preserve">Pagos efectivos-PROPIOS acumulados </t>
  </si>
  <si>
    <t>PAC RECURSOS PROPIOS acumulado aprobado a la misma fecha</t>
  </si>
  <si>
    <t>Aplicativo SIIF  NACION</t>
  </si>
  <si>
    <t>Medir la efectividad de la programación, distribución y ejecución del PAC - RECURSOS NACION asignado para el pago de compromiso.</t>
  </si>
  <si>
    <t>Pagos efectivos-NACION acumulados / PAC NACION acumulado aprobado a la misma fecha</t>
  </si>
  <si>
    <t>Pagos efectivos-NACION acumulados</t>
  </si>
  <si>
    <t>PAC NACION acumulado aprobado a la misma fecha</t>
  </si>
  <si>
    <t>Porcentaje de Informes generados en cumplimiento de funciones asignadas por normas internas y externas</t>
  </si>
  <si>
    <t>TABLERO DE CONTROL 2015
INSTITUTO COLOMBIANO DE BIENESTAR FAMILIAR</t>
  </si>
  <si>
    <t>RESUMEN HOJAS DE VIDA TABLERO DE CONTROL 2015</t>
  </si>
  <si>
    <t>N: Nacional; R: Regional; Z: Zonal
PA: Plan de Acción; PI: Plan Indicativo
PND: Plan Nacional de Desarrollo</t>
  </si>
  <si>
    <t>Número de entidades territoriales con acompañamiento para la implementación de la ruta integral de atenciones.</t>
  </si>
  <si>
    <t>Número de municipios y departamentos que recibieron la orientación técnica en la apropiación e implementación de la ruta integral de atenciones. / Total de municipios y departamentos focalizados en la vigencia para recibir las orientaciones técnicas en la apropiación e implementación de la ruta integral de atenciones.</t>
  </si>
  <si>
    <t>Informes trimestrales de Inspección, Vigilancia y Control</t>
  </si>
  <si>
    <t>Consolidado histórico de auditorias selectivas realizadas en años anteriores</t>
  </si>
  <si>
    <t>Consolidado histórico de análisis tendencial de visitas</t>
  </si>
  <si>
    <t>Mediana en meses de la duración de lactancia materna exclusiva en la modalidad FAMI y CDI Modalidad Familiar</t>
  </si>
  <si>
    <t>Número de Municipios y departamentos que recibieron la orientación técnica en la apropiación e implementación de la ruta integral de atenciones.</t>
  </si>
  <si>
    <t>Municipios y departamentos que reciben orientaciones técnicas en la apropiación e implementación de la ruta integral de atenciones.</t>
  </si>
  <si>
    <t>Conocer el numero de familias atendidas por  la  modalidad "Territorios Étnicos con Bienestar" frente  a las familias programadas en la vigencia</t>
  </si>
  <si>
    <t xml:space="preserve"> </t>
  </si>
  <si>
    <t xml:space="preserve">Numero de casos en los cuales se ha realizado gestión para la activación de ruta de restablecimiento de derechos por parte de operador / Numero de casos de derechos  vulnerados, inobservados o amenazados identificados mediante diagnostico de derechos </t>
  </si>
  <si>
    <t>Numero de casos en los cuales se ha realizado gestión para la activación de ruta de restablecimiento de derechos por parte de operador</t>
  </si>
  <si>
    <t>Porcentaje del diseño e implementación de la ruta integral de atención de infancia y adolescencia.</t>
  </si>
  <si>
    <t>Número de Municipios priorizados con la implementación de la estrategia de prevención de embarazo en la adolescencia</t>
  </si>
  <si>
    <t xml:space="preserve">Sumatoria del número de niños, niñas y adolescentes participantes del Programa Generaciones con Bienestar en todas sus modalidades identificados como victimas / Sumatoria del total de niños, niñas y adolescentes identificados como victimas participantes del Programa Generaciones con Bienestar en todas sus modalidades programados  </t>
  </si>
  <si>
    <t xml:space="preserve">Sumatoria del número de niños, niñas y adolescentes participantes del Programa Generaciones con Bienestar en todas sus modalidades identificados como victimas </t>
  </si>
  <si>
    <t>Sumatoria del total de niños, niñas y adolescentes identificados como victimas participantes del Programa Generaciones con Bienestar en todas sus modalidades programados</t>
  </si>
  <si>
    <t>NA</t>
  </si>
  <si>
    <t>proteccion</t>
  </si>
  <si>
    <t>soporte</t>
  </si>
  <si>
    <t>servicio</t>
  </si>
  <si>
    <t>evaluacion</t>
  </si>
  <si>
    <t>calidad</t>
  </si>
  <si>
    <t>misional</t>
  </si>
  <si>
    <t>transparencia</t>
  </si>
  <si>
    <t>talento</t>
  </si>
  <si>
    <t>admon</t>
  </si>
  <si>
    <t>Gestión financiera</t>
  </si>
  <si>
    <t>financiera</t>
  </si>
  <si>
    <t>Transparencia y Acceso a la Información Pública</t>
  </si>
  <si>
    <t>Plan Anticorrupción y de Atención al Ciudadano</t>
  </si>
  <si>
    <t>LP2-C2</t>
  </si>
  <si>
    <t>Rendición de Cuentas</t>
  </si>
  <si>
    <t>Servicio al Ciudadano</t>
  </si>
  <si>
    <t>Gestión de la Calidad</t>
  </si>
  <si>
    <t>Eficiencia Administrativa y Cero Papel</t>
  </si>
  <si>
    <t>Racionalización de Trámites</t>
  </si>
  <si>
    <t>Modernización Institucional</t>
  </si>
  <si>
    <t>Gestión Documental</t>
  </si>
  <si>
    <t>Soporte Institucional</t>
  </si>
  <si>
    <t>LP4-C7</t>
  </si>
  <si>
    <t>Programación y Ejecución Presupuestal</t>
  </si>
  <si>
    <t>identificar la participación de los Niños, Niñas y Adolescentes entre los 6 y 17 años en programas y estrategias de prevención y promoción de derechos implementadas</t>
  </si>
  <si>
    <t>Niños y Niñas con Atención Integral a la Primera Infancia</t>
  </si>
  <si>
    <t>E-01</t>
  </si>
  <si>
    <t>SIGE1</t>
  </si>
  <si>
    <t>SIGE2</t>
  </si>
  <si>
    <t>SIGE3</t>
  </si>
  <si>
    <t>SIGE4</t>
  </si>
  <si>
    <t>SIGE5</t>
  </si>
  <si>
    <t>SIGE6</t>
  </si>
  <si>
    <t>SIGE7</t>
  </si>
  <si>
    <t>SIGE8</t>
  </si>
  <si>
    <t>SIGE9</t>
  </si>
  <si>
    <t>SIGE10</t>
  </si>
  <si>
    <t>E-04</t>
  </si>
  <si>
    <t xml:space="preserve">Nuevos agentes educativos vinculados a procesos de formación en el modelo de atención integral </t>
  </si>
  <si>
    <t>E-03</t>
  </si>
  <si>
    <t xml:space="preserve">Niños y Niñas atendidos en hogares ICBF que brindan educación inicial, cuidado y nutrición </t>
  </si>
  <si>
    <t xml:space="preserve">Niños y niñas atendidos integralmente que cuentan con registro civil </t>
  </si>
  <si>
    <t>Niños y niñas atendidos por el programa de complementación nutricional -DIA</t>
  </si>
  <si>
    <t>Medir el número de niños y niñas atendidos por el programa de complementación nutricional "-DIA-"</t>
  </si>
  <si>
    <t>Niños y niñas en primera infancia en familias que participan en procesos de formación</t>
  </si>
  <si>
    <t xml:space="preserve">Porcentaje de niños y niñas de la Red Unidos con Atencion a la Primera Infancia de acuerdo a criterios ANSPE de atención integral </t>
  </si>
  <si>
    <t>Porcentaje de niños y niñas víctimas de conflicto armado  atendidos en las difentes modalidades de atención a la primera infancia.</t>
  </si>
  <si>
    <t>Documento soporte del desarrollo de la politica y la  ruta integral de atención de infancia y adolescencia</t>
  </si>
  <si>
    <t xml:space="preserve">Numero de  municipios con la implementación de la estrategia de Prevención de Embarazo en Adolescentes </t>
  </si>
  <si>
    <t xml:space="preserve">Numero de  municipios con la implementación de la estrategia de Prevención de Embarazo en Adolescentes  / Número de municipios   programados para  la implementación de la  estrategia de Prevención de Embarazo en Adolescentes </t>
  </si>
  <si>
    <t>E-07</t>
  </si>
  <si>
    <t>Agentes educativos, institucionales y comunitarios de Programas del ICBF formados en derechos sexuales y reproductivos y prevención del embarazo en la adolescencia</t>
  </si>
  <si>
    <t xml:space="preserve">Reporte de regionalización + lineamiento técnico de Programa Generaciones con bienestar </t>
  </si>
  <si>
    <t>Sumatoria del total de Agentes educativos  institucionales y comunitarios de Programas del ICBF</t>
  </si>
  <si>
    <t>Número de  agentes educativos institucionales y comunitarios de Programas del ICBF formados en derechos sexuales y reproductivos y prevención del embarazo adolescente en el periodo de medición / Sumatoria del total de Agentes educativos  institucionales y comunitarios de Programas del ICBF</t>
  </si>
  <si>
    <t>E-05</t>
  </si>
  <si>
    <t>Niños, niñas y adolescentes vinculados a programas de prevención</t>
  </si>
  <si>
    <t>Convención sobre los derechos del niño:
Artículo 12. Se reconoce el derecho de niños, niñas y adolescentes, que están en condiciones de formarse un juicio propio, a expresar libremente sus opiniones en todos los asuntos que les afecten, y a tomarlas en cuenta en función de su edad y madurez.
Constitución Política de Colombia: 
Artículo 2. El Estado debe facilitar la participación de todas las personas
en las decisiones que los afectan en la vida económica, política, administrativa y cultural de la nación.
Artículo 40. Consagra el derecho de todos los ciudadanos a participar en la formación, ejercicio y control del poder político.
Artículo 44. Define como uno de los derechos fundamentales de niños, niñas y adolescentes la libre expresión de su opinión y asigna al Estado, la sociedad y la familia la obligación de concurrir en su garantía.
Ley 1098 de 2006: Artículo 31. Derecho a la participación. Niños, niñas y adolescentes tienen derecho a participar en las actividades que se realicen en la familia, las instituciones educativas, las asociaciones, los programas estatales, departamentales, distritales y municipales que sean de su interés. El Estado y la sociedad propiciarán su participación activa en organismos públicos y privados que tengan a cargo la protección, cuidado y educación de la infancia y la adolescencia.
Artículo 32. Derecho de asociación y reunión. Niños, niñas y adolescentes tienen derecho de reunión y asociación con fines sociales, culturales, deportivos, recreativos, religiosos, políticos o de cualquier otra índole, sin más limitación de las que impone la ley, las buenas costumbres, la salubridad física o mental y el bienestar del menor.
Artículo 34. Derecho a la información. Niños, niñas y adolescentes tienen derecho a buscar, recibir y difundir información e ideas a través de los distintos medios de comunicación de que dispongan.
Decreto  936 de 2014: Por el cual se reorganiza el Sistema Nacional de Bienestar Familiar
Artículo 8°. INSTANCIAS DEL SISTEMA NACIONAL DE BIENESTAR FAMILIAR. En el marco de la necesaria articulación y coordinación, el Sistema Nacional de Bienestar Familiar organizará su funcionamiento a través de las siguientes instancias de decisión y orientación, de operación, de desarrollo técnico y de participación.
En los municipios y distritos, las instancias del Sistema Nacional de Bienestar Familiar son:
…(4) Instancias de participación: cada municipio/distrito deberá definir la mesa de participación de niños, niñas y adolescentes correspondiente, con el liderazgo de la Mesa de Infancia, Adolescencia y Familia o quien haga sus veces. 
Ley Estatutaria de Veedurías Ciudadanas, ley 850 de 2003: Define la veeduría como el mecanismo de participación ciudadana mediante el cual se ejerce el control social responsable a las actividades del Estado en sus diferentes niveles</t>
  </si>
  <si>
    <t>Reporte CDI's entregados emitido por el Grupo de Infraestructura de la Dirección Administrativa</t>
  </si>
  <si>
    <t xml:space="preserve">Numero de horas de encuentros vivenciales realizadas en el  Programa "Generaciones con Bienestar"  </t>
  </si>
  <si>
    <t>Medir la  efectividad de  las  gestiones  realizadas por  el  operador  en los  casos en los cuales habiendo identificado vulneración, amenaza o inobservancia de derechos de los NNA a través de los diagnósticos  de derechos, se adelantaron desde el Programa gestiones con las entidades del Sistema Nacional de Bienestar Familiar para activar rutas de restablecimiento de derechos.</t>
  </si>
  <si>
    <t>Herramienta de seguimiento mensual del Programa Generaciones con Bienestar. (enlace regional)</t>
  </si>
  <si>
    <t xml:space="preserve">Porcentaje de casos de vulneración, amenaza o inobservancia de derechos identificados por diagnostico de derechos, con gestiones realizadas por el operador para la activación de ruta de restablecimiento </t>
  </si>
  <si>
    <t>Porcentaje de casos de vulneracion, amenaza o inobservancia de derechos identificados en el programa de Generaciones con Bienestar, con gestiones realizadas</t>
  </si>
  <si>
    <r>
      <rPr>
        <b/>
        <sz val="8"/>
        <rFont val="Calibri Light"/>
        <family val="2"/>
        <scheme val="major"/>
      </rPr>
      <t>Población Sujeto de Atención:</t>
    </r>
    <r>
      <rPr>
        <sz val="8"/>
        <rFont val="Calibri Light"/>
        <family val="2"/>
        <scheme val="major"/>
      </rPr>
      <t xml:space="preserve"> La población que atiende esta modalidad  son las familias  y comunidades pertenecientes a grupos étnicos reconocidos por la legislación Colombiana, como son: Pueblos Indígenas, Comunidades Negras, Afrocolombianas, Raizales, Palenqueros y Pueblo Gitano o Rrom.
</t>
    </r>
    <r>
      <rPr>
        <b/>
        <sz val="8"/>
        <rFont val="Calibri Light"/>
        <family val="2"/>
        <scheme val="major"/>
      </rPr>
      <t>Pueblos indígenas:</t>
    </r>
    <r>
      <rPr>
        <sz val="8"/>
        <rFont val="Calibri Light"/>
        <family val="2"/>
        <scheme val="major"/>
      </rPr>
      <t xml:space="preserve"> El Artículo 2º del Decreto 2164 de 1995, define a la comunidad o parcialidad indígena como el grupo o conjunto de familias de ascendencia amerindia, que tienen conciencia de identidad y comparten valores, rasgos, usos o costumbres de su cultura, así como formas de gobierno, gestión, control social o sistemas normativos propios que la distinguen de otras comunidades, tengan o no títulos de propiedad, o que no puedan acreditarlos legalmente, o que sus resguardos fueron disueltos, divididos o declarados vacantes. 
Comunidades Negras:
En Colombia se emplean dos categorías para referirse a las poblaciones de origen africano que llegaron a América por las rutas de la esclavitud: comunidades negras o afrocolombianos. Una comunidad negra, según la Ley 70 de 1993, es: “el conjunto de familias de ascendencia afrocolombiana que poseen una cultura propia, comparten una historia y tienen sus propias tradiciones y costumbre dentro de la relación campo-poblado, que revelan y conservan conciencia de identidad que las distinguen de otros grupos étnicos”. Esta misma ley establece que la forma de organización social y política de las  comunidades negras se da a partir de Consejos Comunitarios. 
</t>
    </r>
    <r>
      <rPr>
        <b/>
        <sz val="8"/>
        <rFont val="Calibri Light"/>
        <family val="2"/>
        <scheme val="major"/>
      </rPr>
      <t>Afrocolombianos:</t>
    </r>
    <r>
      <rPr>
        <sz val="8"/>
        <rFont val="Calibri Light"/>
        <family val="2"/>
        <scheme val="major"/>
      </rPr>
      <t xml:space="preserve"> La categoría “afrocolombiano”, se refiere al conjunto de personas con ancestro africano que habitan en el país y se auto-reconocen como tales. Dentro de este grupo no sólo están las comunidades negras que describe la Ley 70 de 1993, sino que comparte este origen común y no necesariamente vive de forma colectiva.  
</t>
    </r>
    <r>
      <rPr>
        <b/>
        <sz val="8"/>
        <rFont val="Calibri Light"/>
        <family val="2"/>
        <scheme val="major"/>
      </rPr>
      <t>Palenquera:</t>
    </r>
    <r>
      <rPr>
        <sz val="8"/>
        <rFont val="Calibri Light"/>
        <family val="2"/>
        <scheme val="major"/>
      </rPr>
      <t xml:space="preserve"> Los Palenqueros habitan en San Basilio de Palenque, municipio de Mahates, Bolívar. San Basilio de Palenque es recordado en la historia por haber sido el primer pueblo libre de América, pues sus ancestros, esclavos cimarrones, se rebelaron ante la corona española bajo el liderazgo del legendario Benkos Biohó. Actualmente los Palenqueros cuentan con un título colectivo, una organización social y familiar que revela huellas de africana y una lengua propia que mezcla raíces africanas con el castellano. 
</t>
    </r>
    <r>
      <rPr>
        <b/>
        <sz val="8"/>
        <rFont val="Calibri Light"/>
        <family val="2"/>
        <scheme val="major"/>
      </rPr>
      <t>Raizales del Archipiélago de San Andrés y Providencia:</t>
    </r>
    <r>
      <rPr>
        <sz val="8"/>
        <rFont val="Calibri Light"/>
        <family val="2"/>
        <scheme val="major"/>
      </rPr>
      <t xml:space="preserve"> Según el Ministerio de Cultura, “la población raizal es la población nativa de las islas de San Andrés, Providencia y Santa Catalina, que para evitar confusión con la denominación de “nativos” dada a los indígenas, se hacen llamar “raizales” y son el producto del mestizaje entre indígenas, españoles, franceses, ingleses, holandeses y africanos, primando la cultura británica que fue la que colonizó de manera más fuerte las islas del Caribe.”
</t>
    </r>
    <r>
      <rPr>
        <b/>
        <sz val="8"/>
        <rFont val="Calibri Light"/>
        <family val="2"/>
        <scheme val="major"/>
      </rPr>
      <t>Pueblos Rrom o Gitano:</t>
    </r>
    <r>
      <rPr>
        <sz val="8"/>
        <rFont val="Calibri Light"/>
        <family val="2"/>
        <scheme val="major"/>
      </rPr>
      <t xml:space="preserve"> El pueblo Rrom o gitano, como se les conoce, es un pueblo de origen noríndico y transnacional que habita en todos los rincones del planeta. A pesar de sus origines (Europa y Asia), han hecho parte de la historia del país, incluso desde tiempos coloniales.  El Estado Colombiano los reconoció como un grupo étnico de este país, por medio de la resolución 022 del 2 de Septiembre de 1999 expedida por el Ministerio del Interior. En el año de 2010 se expidió el Decreto 2957, que define el marco normativo para la protección de los derechos del pueblo Gitano o Rrom. </t>
    </r>
  </si>
  <si>
    <t>1.024 familias por atender mediante formas innovadoras de intervención</t>
  </si>
  <si>
    <t xml:space="preserve">Mide el número de agentes del ICBF formados en derechos sexuales y reproductivos, de acuerdo con lo establecido en la estrategia nacional de Prevención de Embarazo en Adolescentes </t>
  </si>
  <si>
    <t>Actividades desarrolladas en el diseño e implementación del modelo de enfoque conceptual</t>
  </si>
  <si>
    <t>Actividades programadas por desarrollar en el diseño e implementación del modelo de enfoque conceptual</t>
  </si>
  <si>
    <t>Porcentaje de niños y niñas entre dos y cinco años reportados al Sistema de Seguimiento Nutricional (excluyendo FAMI, RN, RNEC) con desnutrición aguda que mejoraron su estado Nutricional.</t>
  </si>
  <si>
    <t>Porcentaje de niños de 0-2 años reportados al Sistema de Seguimiento Nutricional – SSN pertenecientes al programa FAMI y CDI Modalidad Familiar, con desnutrición global  que mejoran su estado nutricional.</t>
  </si>
  <si>
    <t>Duración en meses de la lactancia materna exclusiva en la modalidad FAMI y CDI Modalidad Familiar</t>
  </si>
  <si>
    <t>Porcentaje de niños y niñas atendidos en la modalidad FAMI y CDI Modalidad Familiar con lactancia materna exclusiva</t>
  </si>
  <si>
    <t xml:space="preserve">Porcentaje de niños, niñas, adolescentes y jóvenes con estudios de bachillerato terminado que estén vinculados a procesos de formación. </t>
  </si>
  <si>
    <t>E-08</t>
  </si>
  <si>
    <t>Porcentaje de niños, niñas y adolescentes menores de 18 años en protección con auto de apertura de investigación con situación legal dentro de los 120 días definidos por la ley</t>
  </si>
  <si>
    <t>E-14</t>
  </si>
  <si>
    <t>E-19</t>
  </si>
  <si>
    <t>Porcentaje de niños, niñas y adolescentes víctimas de reclutamiento ilícito que se desvinculan de los grupos armados organizados al margen de la ley, que egresan del programa especializado cumpliendo los objetivos del mismo.</t>
  </si>
  <si>
    <t>E-18</t>
  </si>
  <si>
    <t>Identificar el número de niños, niñas y adolescentes víctimas del desplazamiento forzado con proceso de acompañamiento familiar por las unidades móviles para contribuir a la atención, asistencia, reparación integral y al restablecimiento de sus derechos.</t>
  </si>
  <si>
    <t xml:space="preserve">Número de familias atendidas por medio de formas innovadoras de intervención </t>
  </si>
  <si>
    <t>Número total de familias programadas para atender mediante formas innovadoras de intervención</t>
  </si>
  <si>
    <t>Ficha de Caracterización</t>
  </si>
  <si>
    <t>94.9%</t>
  </si>
  <si>
    <t>C-320-1507-1</t>
  </si>
  <si>
    <t>Atención alimentaria en la transición a las familias víctimas del conflicto armado en condición de desplazamiento a nivel nacional</t>
  </si>
  <si>
    <t>Se tienen en cuenta  los niños, niñas y adolescentes  con trámite de proceso administrativo de restablecimiento de derechos  ubicados en la modalidad de hogar sustituto o medio Institucional Internado, excluyendo en el numerador los niños, niñas y adolescentes que tengan alguna de las siguientes características: Condición de discapacidad, indígena,  tratamiento médico, declarado en adoptabilidad, hijo de padres privados del libertad, hijo de  adolescentes en protección 
Del denominador se deben excluir los beneficiarios evadidos y aquellos donde el motivo de Ingreso sea “Sistema de Responsabilidad Penal para Adolescentes” y “Reingreso/Reincidencia”. 
Para los niños, niñas y adolescentes  ubicados en medio institucional internado, se excluirá la modalidad Consumo de Sustancias Psicoactivas y aquellos donde el motivo de Ingreso sea “Sistema de Responsabilidad Penal para Adolescentes” y “Reingreso/Reincidencia”. 
En el reporte se clasificarán, tanto en numerador como en denominador, los beneficiarios ubicados en cada modalidad hogar sustituto o medio Institucional Internado.</t>
  </si>
  <si>
    <t>Porcentaje de Niños, niñas y adolescentes en Proceso Administrativo de Restablecimiento de Derechos PARD ubicados en la modalidad del hogar sustituto con permanencia mayor a 12 meses</t>
  </si>
  <si>
    <t>E-13</t>
  </si>
  <si>
    <t xml:space="preserve">Porcentaje de niños, niñas o adolescentes con auto de apertura de investigación que llevan entre 121 y 180 días sin situación legal definida con fallos ejecutoriados.  </t>
  </si>
  <si>
    <t xml:space="preserve">• Para evaluar la Definición de Situación Jurídica, se tendrán  en cuenta únicamente las actuaciones correspondientes a FALLOS EJECUTORIADOS tanto de vulneración como de adoptabilidad, pues han transcurrido más de los 4 meses que otorga la ley o 6  meses cuando se concede prórroga y se hace necesario que los fallos se encuentren ejecutoriados, en los términos establecidos para ello. Dichos términos se encuentran descritos en los Lineamientos Técnico - Administrativos de Ruta de Actuaciones Modelo de Atención, para el restablecimiento de derechos de los Niños, Niñas y Adolescentes y Mayores de 18 Años con Discapacidad, con sus Derechos Amenazados, Inobservados o Vulnerados, aprobados mediante Resolución No. 5929 de 2010 del ICBF. Es importante aclarar que el reporte del indicador se encuentra debidamente formulado para que no evalúe los procesos que se encuentran en términos para la ejecutoria, sino que solamente se incluirán en el numerador aquellos donde han transcurrido más de 20 días calendario luego de haberse proferido el fallo. 
• No se excluyen los procesos que tengan registrado únicamente el Reintegro Familiar, por no corresponder a un fallo de definición de situación jurídica. Lo anterior teniendo en cuenta que en el Capítulo IV de la Ley 1098 de 2006, se establece el procedimiento y las reglas especiales del Proceso Administrativo de Restablecimiento de Derechos y en el artículo 107 se hace referencia de la resolución que declare la situación de adoptabilidad o de vulneración de derechos. Igualmente, en los Lineamientos Técnico - Administrativos de Ruta de Actuaciones Modelo de Atención.
• Se excluyen del numerador los procesos donde se haya solicitado  y aprobado PRORROGA  para definir Situación Jurídica, teniendo en cuenta que aún se encuentran en términos de ley para definir.
* Como población base se tomarán únicamente los procesos abiertos en el  último año.
Del denominador se excluirá  aquellos donde el motivo de Ingreso sea “Sistema de Responsabilidad Penal para Adolescentes” y “Reingreso/Reincidencia </t>
  </si>
  <si>
    <t>• Para evaluar la Definición de Situación Jurídica, se tendrán  en cuenta únicamente las actuaciones correspondientes a FALLOS EJECUTORIADOS tanto de vulneración como de adoptabilidad, pues han transcurrido más de los 4 meses que otorga la ley o 6  meses cuando se concede prórroga y se hace necesario que los fallos se encuentren ejecutoriados, en los términos establecidos para ello. Dichos términos se encuentran descritos en los Lineamientos Técnico - Administrativos de Ruta de Actuaciones Modelo de Atención, para el restablecimiento de derechos de los Niños, Niñas y Adolescentes y Mayores de 18 Años con Discapacidad, con sus Derechos Amenazados, Inobservados o Vulnerados, aprobados mediante Resolución No. 5929 de 2010 del ICBF. Es importante aclarar que el reporte del indicador se encuentra debidamente formulado para que no evalúe los procesos que se encuentran en términos para la ejecutoria, sino que solamente se incluirán en el numerador aquellos donde han transcurrido más de 20 días calendario luego de haberse proferido el fallo. 
• No se excluyen los procesos que tengan registrado únicamente el Reintegro Familiar, por no corresponder a un fallo de definición de situación jurídica. Lo anterior teniendo en cuenta que en el Capítulo IV de la Ley 1098 de 2006, se establece el procedimiento y las reglas especiales del Proceso Administrativo de Restablecimiento de Derechos y en el artículo 107 se hace referencia de la resolución que declare la situación de adoptabilidad o de vulneración de derechos. Igualmente, en los Lineamientos Técnico - Administrativos de Ruta de Actuaciones Modelo de Atención.
• Se excluyen del numerador los procesos donde se haya solicitado  y aprobado PRORROGA  para definir Situación Jurídica, teniendo en cuenta que aún se encuentran en términos de ley para definir.
* Como población base se tomarán únicamente los procesos abiertos en el  ultimo año. 
Del denominador se excluirá  aquellos donde el motivo de Ingreso sea “Sistema de Responsabilidad Penal para Adolescentes” y “Reingreso/Reincidencia</t>
  </si>
  <si>
    <t xml:space="preserve"> Porcentaje de niños, niñas y adolescentes con auto de apertura de investigación que llevan más de 180 días sin situación legal definida con fallos ejecutoriados.</t>
  </si>
  <si>
    <t>* Se excluyen los motivos de ingreso que no sean Procesales.
* Se excluyen las peticiones que tengan registrada la actuación PRD_845 REMISIÓN A OTRAS ENTIDADES, y que en datos adicionales sea: Comisaria de Familia y Inspección de Policía. 
* Se excluirán los procesos correspondientes al Sistema de Responsabilidad Penal para Adolescentes, los cuales se identificarán por motivo de ingreso y  Reingreso/Reincidencia 
*  Como población base se tomarán los procesos abiertos desde el año 2014 hasta la fecha de corte.</t>
  </si>
  <si>
    <t xml:space="preserve">Porcentaje del presupuesto ejecutado o efectivamente contratado del total del presupuesto asignado como proyecto de inversión de protección. </t>
  </si>
  <si>
    <t>MPM5-P1-12</t>
  </si>
  <si>
    <t>MPM5-P1-13</t>
  </si>
  <si>
    <t>MPM5-P1-16</t>
  </si>
  <si>
    <t>Porcentaje de casos de NNA que luego de ser devueltos por el comité de adopciones, se les resuelve su situación presentandose nuevamente a comité o reintegrandose a su medio familiar.</t>
  </si>
  <si>
    <t>Niños, niñas y adolescentes en situación de adoptabilidad en firme,  por consentimiento o por autorización,  SIN características especiales presentados a comité de adopciones, con familia asignada.</t>
  </si>
  <si>
    <t>E-15</t>
  </si>
  <si>
    <t>Niños, niñas y adolescentes en situación de adoptabilidad en firme, por consentimiento o por autorizacion,  CON características y necesidades especiales y posibilidad de adopción presentados a comité de adopciones, con familia asignada</t>
  </si>
  <si>
    <t>E-16</t>
  </si>
  <si>
    <t>E-17</t>
  </si>
  <si>
    <t>Porcentaje de niños, niñas y adolescentes que  luego de tener la  sentencia de adopción en firme, presentan apertura de un Proceso Administrativo de Restablecimiento de Derechos PARD</t>
  </si>
  <si>
    <r>
      <rPr>
        <b/>
        <sz val="8"/>
        <rFont val="Calibri Light"/>
        <family val="2"/>
        <scheme val="major"/>
      </rPr>
      <t>Instrucciones de Registro  y cálculo del Numerador:</t>
    </r>
    <r>
      <rPr>
        <sz val="8"/>
        <rFont val="Calibri Light"/>
        <family val="2"/>
        <scheme val="major"/>
      </rPr>
      <t xml:space="preserve">
Los centros zonales registran en el Sistema de Información Misional SIM una nueva petición y continúa el procedimiento con el registro de la actuación PRD_160.
Para el cálculo del numerador se tiene en cuenta el total de  las Peticiones de Niños, niñas y adolescentes que con el mismo tipo y numero de documento presentan una petición con Asignación de familia activa y Sentencia de adopción, y se registra en una nueva petición y con fecha posterior a la de la Sentencia de Adopción* la actuación PRD_160 APERTURA DEL PROCESO DE RESTABLECIMIENTO DE DERECHOS.
</t>
    </r>
    <r>
      <rPr>
        <b/>
        <sz val="8"/>
        <rFont val="Calibri Light"/>
        <family val="2"/>
        <scheme val="major"/>
      </rPr>
      <t>Instrucciones de Registro  y cálculo del Denominador:</t>
    </r>
    <r>
      <rPr>
        <sz val="8"/>
        <rFont val="Calibri Light"/>
        <family val="2"/>
        <scheme val="major"/>
      </rPr>
      <t xml:space="preserve">
Las regionales o IAPAS registran en el Sistema de Información Misional SIM la asignación en Sesión de Comité y posteriormente siguiendo el proceso en la petición de la familia la actuación ADO_440 con su respectiva plantilla de datos adicionales.
Para el cálculo del denominador  se tiene en cuenta el total de  las Peticiones de Niños, niñas y adolescentes con Asignación de Familia ACTIVA y Sentencia de Adopción (ADO-440)
Para efectos de cruce de información se tomará como referencia el tipo y número de identificación del niño, niña o adolescente, es decir que tanto en la petición que tenga la sentencia como en la que se registre la nueva PRD_160 se buscará igual tipo y numero de documento. Para la fecha de la Sentencia de Adopción se tomara de la petición de la familia relacionada con la asignación Activa a niños, niñas y adolescentes que fue registrada en las acciones de una sesión de comité: La actuación ADO-440 REPORTE SENTENCIA DE ADOPCIÓN: - En la plantilla Datos Adicionales: Sentencia de Adopción (DwGenFormularioA) campo  FECHA EN FIRME. Si está en blanco, tomar la Fecha de la actuación ADO-440.
La evaluación de este indicador, dependerá, como se indicó desde el momento que se planteó, de la puesta en producción en el SIM, por lo tanto este indicador quedaran como NO aplica hasta tanto no se cuente con la herramienta.</t>
    </r>
  </si>
  <si>
    <t>Número  de  adolescentes con más de seis meses de permanencia  en el programa de atención del Sistema de  Responsabilidad Penal sancionados con medida privativa de la libertad en CAE y que se le ha garantizado la atención en el ejercicio de  sus derechos de Identidad, Salud y Educación / Total de  adolescentes con más de seis meses de permanencia en el programa de atención del Sistema de  Responsabilidad Penal sancionados con medida privativa de la libertad en CAE.</t>
  </si>
  <si>
    <t>Número  de  adolescentes con más de seis meses de permanencia  en el programa de atención del Sistema de  Responsabilidad Penal sancionados con medida privativa de la libertad en CAE y que se le ha garantizado la atención en el ejercicio de  sus derechos de Identidad, Salud y Educación.</t>
  </si>
  <si>
    <t>Total de  adolescentes con más de seis meses de permanencia en el programa de atención del Sistema de  Responsabilidad Penal sancionados con medida privativa de la libertad en CAE.</t>
  </si>
  <si>
    <t>Este indicador se reportará un mes y medio después del mes de corte programado,  ya que la recolección de la información es remitida por las Regionales ICBF a través de un  documento en formato de Excel  –  F2.PR2.MPM5.P3  Reporte de Novedades SRPA v1  - Valija, el cual es entregado por las mismas a  más tardar el  día 15 del siguiente mes, una vez se recepcione la información completa y con calidad, la Subdirección de Responsabilidad  Penal procede a realizar el consolidado y generar el dato Nacional.
En este indicador se tendrá  en cuenta los adolescentes que se encuentran cumpliendo una sanción con medida privativa de la libertad en CAE con más de seis (6) meses de permanencia en el programa de atención del SRPA. 
En este indicador no se tendrán en cuenta los adolescentes que cumplan sanciones menores a 6 meses, que se les hayan impartido sanciones No privativas de la libertad y menos quienes hayan sido sancionados en Amonestación y Reglas de Conducta.</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</si>
  <si>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Programa de Atención  con la garantía de ejercicio de  sus derechos: Es un servicio que ofrece un conjunto de actividades que brinda la atención para la garantia de los derechos a cada uno de los adolescentes mayores de catorce(14) años y menores de diesciocho (18) años  y mayores diesciocho (18) años  que se encuentren sancionadoso en la ruta del proceso judicional del sistema de Responsabilidad Penal del ICBF.
Derecho de Identidad: Derecho a una identidad, a un nombre, a la nacionalidad y a la filiación conformes a la ley. Por esta razón deben ser inscritos inmediatamente después de su nacimiento en el registro del estado civil y  obtener la tarjeta de identidad después de los Ocho (8) años de edad,  lo cual se debera gestionar coordinadamente desde las Defensorias de Familia con el operador pedagogico ante Registraduria Nacional del Estado Civil. 
Derecho de Salud: Derecho a la salud integral. Se entiende por salud  un estado de bienestar fisco, psíquico y fisiológico y no solo la ausencia de enfermedad. Por esta razón los adolescentes y jóvenes que ingresen al sistema de responsabilidad penal se deberá gestionar y contar con la afiliación y atención en el sistema de seguridad social en salud., o carta de salud expedida por el Defensor de Familia y/o tramite de afiliación a una EPS,  es una obligación de los entes territoriales a través de las Secretarias de Salud, lo cual se debera gestionar coordinadamente desde las Defensorias de Familia con el operador pedagogico en articulación con el ente territorial. 
Derecho Educación: Derecho una educación de calidad. Esta será obligatoria por parte del estado en la vinculación al sistema educativo formal, en el sentido que el adolescente debe continuar con su proceso educativo con nivelación y vinculación de acuerdo con su edad y grado a académico, según gestión y trámite coordinado desde las Defensorias de Familia con el operador pedagogico ante las secretarias de educación.
Sanción Privativa de la Libertad: Es la sanción aplicable a los adolescentes mayores de dieciséis (16) años y menores de dieciocho (18) años de edad, a quienes se les haya declarado su responsabilidad penal y que se encuentran contenida en el artículo 177 de la Ley 1098 de 2006 y que sean hallados responsables de la comisión de delitos cuya pena mínima establecida en el código penal sea o exceda de seis (6) años de prisión.                                                         
Centro de Atención Especializada CAE: Es el lugar donde son ubicados por orden judicial los adolescentes cuando han sido hallados responsables de la comisión de un delito cuya pena mínima establecida en el código penal sea o exceda de seis (6) años de prisión.</t>
  </si>
  <si>
    <t>Identificar el número  de adolescentes y jóvenes que egresaron el último año del SRPA y cumplieron con sanciones con medidas privativas de la libertad en CAE y  que están siendo atendidos con las estrategias de post egreso o inclusión social.</t>
  </si>
  <si>
    <t>Número de adolescentes y jóvenes que egresaron el último año del SRPA y cumplieron con sanciones con medidas privativas de la libertad en CAE y son  atendidos con las estrategias de post egreso o inclusión social  / Total de  adolescentes y jóvenes que egresaron el último año del SRPA y cumplieron con sanciones con medidas privativas de la libertad en CAE.</t>
  </si>
  <si>
    <t xml:space="preserve">Número de adolescentes y jóvenes que egresaron el último año del SRPA y cumplieron con sanciones con medidas privativas de la libertad en CAE y son  atendidos con las estrategias de post egreso o inclusión social. </t>
  </si>
  <si>
    <t xml:space="preserve">Total de  adolescentes y jóvenes que egresaron el último año del SRPA y cumplieron con sanciones con medidas privativas de la libertad en CAE. </t>
  </si>
  <si>
    <t xml:space="preserve">Este indicador se reportará un mes y medio después del mes de corte programado,  ya que la recolección de la información es remitida por las Regionales ICBF a través de un  documento en formato de Excel  –  F2.PR2.MPM5.P3  Reporte de Novedades SRPA v1  - Valija, el cual es entregado por las mismas a  más tardar el  día 15 del siguiente mes, una vez se recepcione la información completa y con calidad, la Subdirección de Responsabilidad  Penal procede a realizar el consolidado y generar el dato Nacional.
La población que se va a tener en cuenta en este indicador va hacer el número de adolescentes y jóvenes que egresaron el último año del SRPA y cumplieron sanciones con medidas privativas de la libertad en CAE y  que son atendidos con las estrategias de post egreso o inclusión social. </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</si>
  <si>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Estrategias post egreso o inclusión social: Es un servicio en medio socio-familiar que consiste en brindar orientación y apoyo al adolescente a fin de favorecer la integración e inclusión social de manera integral, constituyéndose en una alternativa de apoyo y acompañamiento.
Apoyo Post-Institucional: Es un servicio en medio socio-familiar, el cual corresponde a una modalidad de atención contratada por el ICBF y que consiste en brindar apoyo a los adolescentes que han egresado del Centro de Atención Especializada y del Internado Abierto, para favorecer su integración familiar y social por un término no menor a un año Este servicio deberá ser prestado por un profesional del área psicosocial.
Atención Pos egreso: Es un servicio en medio socio-familiar que consiste en brindar apoyo a los adolescentes que han egresado de servicios donde han estado separados de su familia con el fin de favorecer su integración familiar e inclusión social. 
Inclusión social: se concibe “como un concepto vital que debe propiciar el desarrollo personal, y permitir a cada miembro del grupo re-significar el sentido de su proyecto de vida dentro de formas sociales más amplias. Significa, tener la oportunidad y capacidad de replantear, cuando se considere pertinente, la relación que cada uno y una tiene con la propia vida, con la del grupo familiar o social más cercano, con la vecindad, con la ciudad, con el planeta. Se reconoce así la relación de doble sentido que existe entre el tipo de mundo que habitamos, es garantizar el acceso a oportunidades para desarrollar capacidades que hagan de las personas sujetos íntegros dentro de una sociedad dispuesta a incluir y a responder de manera solidaria frente a las dificultades de las demás personas”.</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</si>
  <si>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semestralmente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</si>
  <si>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 xml:space="preserve">Para la generación del indicador, se solicitará al grupo financiero de la Direccion de Protección, reporte de la ejecución de cupos en los servicios de atención para el cumplimiento de sanciones no privativas de la libertad. 
En este indicador se van a tener en cuenta las siguientes sanciones No privativas estipuladas en el artículo 177 de la Ley 1098 de 2006, las cuales son: La prestación de Servicio a la Comunidad, la libertad asistida y la internación en medio semicerrado (Externado y semiinternado).                                                                                                             </t>
  </si>
  <si>
    <t xml:space="preserve">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Sanciones No privativas de la Libertad: Son las sanciones aplicables a los adolescentes mayores de catorce (14) años y menores de dieciocho (18) años de edad, a quienes se les haya declarado su responsabilidad penal y que se encuentran contenidas en el artículo 177 de la Ley 1098 de 2006 que para el indicador corresponderían las Siguientes: La prestación de Servicio a la Comunidad, la libertad asistida y la internación en medio semicerrado (Externado y semiinternado). 
Servicio de Atención: Son programas de atención especializados que responden a los Lineamientos  Técnicos diseñados por el ICBF para el cumplimiento de las sanciones del SRPA, para este caso del Indicador, Sanciones No privativas de la libertad.                      </t>
  </si>
  <si>
    <t>1) Una vez publicada esta hoja de vida en Intranet y SIMEI se entenderá como aprobada por todas las partes, de no estar de acuerdo, el responsable del indicador en la Sede de la Dirección General debe enviar mediante correo electrónico las observaciones del mismo para proceder al ajuste. Este correo de debe enviar máximo 5 días después de publicada la hoja de vida al Subdirector de Monitoreo y Evaluación.
2) Para modificar resultados ya reportados del indicador, el responsable de esté, en la Sede de la Dirección General, debe enviar un correo electrónico a la Subdirección de Monitoreo y Evaluación máximo 2 días después de haber reportado por primera vez la información solicitando el cambio. Para que este se haga efectivo en el tablero de control, posterior a este tiempo no se modificaran resultados.
3) El indicador será reportado trimestralmente en el tablero de control y cambiara sus resultados de acuerdo a la periodicidad del mismo, mientras tanto mantendrá el último resultado reportado. La fecha máxima de reporte serán los primeros 8 días calendario con dos días hábiles adicionales para modificación de avances según observaciones de regionales y validación de las áreas dueñas de la información 
4) Todos los cortes de resultados de los indicadores se realizan al último día de cada mes, de no ser así se debe especificar en las observaciones del indicador. En el caso que se referencie que se maneja información con rezago se reportará la información del corte inmediatamente anterior.</t>
  </si>
  <si>
    <t>Identificar  el número  de Unidades de Servicio de Atención a adolescentes y jóvenes  del SRPA en el proceso de implementación de la estrategia de Prácticas Restaurativas.</t>
  </si>
  <si>
    <t>Total de Unidades de Servicio de Atención a adolescentes y jóvenes  del SRPA  a Nivel Nacional</t>
  </si>
  <si>
    <t>Número de  Unidades de Servicio de Atención a adolescentes y jóvenes  del SRPA en el proceso de implementación de la estrategia de Prácticas Restaurativas / Total de Unidades de Servicio de Atención a adolescentes y jóvenes  del SRPA a Nivel Nacional.</t>
  </si>
  <si>
    <t>Número de  Unidades de Servicio de Atención a adolescentes y jóvenes  del SRPA en el proceso de implementación de la estrategia de Prácticas Restaurativas.</t>
  </si>
  <si>
    <t>Informe Trimestral del proceso de implementación de la estrategia de Prácticas Restaurativas en las Unidades de Servicio de Atención a adolescentes y jóvenes del SRPA.</t>
  </si>
  <si>
    <t>Sistema de Responsabilidad Penal: Es el conjunto de principios, normas, procedimientos, autoridades judiciales especializadas y entes administrativos que intervienen en la investigación y juzgamiento de los delitos cometidos por personas que tengan entre 14 y 18 años. El Código busca establecer medidas de carácter pedagógico, privilegiando el interés superior del niño y garantizando la justicia restaurativa, la verdad y la reparación del daño.
Unidades de Servicio de Atención a adolescentes y jóvenes  del SRPA: Son las unidades con que cuenta cada operador para prestar los servicios de atención a los adolescentes y jóvenes que son sancionados en el Sistema de Responsabilidad Penal para Adolescentes del ICBF  que buscan el cumplimiento de la finalidad del SRPA. (Art. 140 de la Ley 1098 del 2006.
Prácticas Restaurativas: Son präcticas que buscan generar las condiciones de intercambio, diálogo y concertación entre el adolescente, su familia, las comunidades y de ser posible las víctimas, con el fin de lograr resultados restaurativos, además de la integración social de las partes y la reparación del tejido social afectado por el delito.
Justicia Restaurativa: Es la justicia orientada en todo proceso en el que la víctima y el imputado, acusado o sentenciado participan conjuntamente de forma activa en la resolución de cuestiones derivadas del delito en busca de un resultado restaurativo, con o sin la participación de un facilitador.
Resultado Restaurativo: Es el acuerdo encaminado a atender las necesidades y responsabilidades individuales y colectivas de las partes y a lograr la reintegración de la víctima y del infractor en la comunidad en busca de la reparación, la restitución y el servicio a la comunidad.</t>
  </si>
  <si>
    <t>Procesos IP +Procesos ID + Inhibitorios + Citación a Audiencia + Remisiones por competencia tramitadas a la fecha de corte recibidas hasta el 31/12/2014 / Total de quejas rezagadas de los años 2013 y 2014</t>
  </si>
  <si>
    <t>Procesos IP +Procesos ID + Inhibitorios + Citación a Audiencia + Remisiones por competencia tramitadas a la fecha de corte recibidas hasta el 31/12/2014</t>
  </si>
  <si>
    <t>Proceso IP. Indagación preliminar: es una actuación administrativa que se adelanta con base en una queja y/o informe con el fin de individualizar los presuntos servidores o ex servidores públicos del ICBF responsables y determinar la existencia o no de la conducta constitutiva de falta disciplinaria. 
Proceso ID. Investigación Disciplinaria: Fase del proceso disciplinario a la que se llega una vez individualizado e identificado el Servidor Público del ICBF que ha incurrido en falta contra el orden disciplinario.
Inhibitorio. Decisión que no hace tránsito a cosa juzgada a través de la cual el operador disciplinario se abstiene de adelantar una actuación disciplinaria por encontrar entre otros aspectos que la queja es manifiestamente temeraria, se refiere a hechos disciplinariamente relevantes, de imposible ocurrencia o presentados de manera absolutamente inconcreta o confusa.
Citación a Audiencia. Auto que ordena adelantar proceso verbal y citar a audiencia al posible responsable. 
Remisión por competencia. Envío que se hace a otra instancia al no resultar el Despacho competente para conocer el asunto. 
Quejas de vigencias anteriores. Queja recibidas hasta el 31 de Diciembre del 2014 tramitadas.
Quejas tramitada. Queja repartida a un abogado para que proyecte la decisión que en derecho corresponda.</t>
  </si>
  <si>
    <t xml:space="preserve">Decisiones confirmadas. Son los fallos de segunda instancia proferidos por el Despacho del Director General del ICBF, que confirman el fallo de primera instancia proferido por la Oficina de Control Interno Disciplinario.
Decisiones recurridas. Son los fallos de primera instancia proferidos por la Oficina de Control Interno Disciplinario, que una vez notificados a los sujetos procesales, son objeto de recurso de apelación, en virtud del cual se remiten al Despacho del Director general del ICBF, para su pronunciamiento en segunda instancia.  </t>
  </si>
  <si>
    <t>Procesos IP + Procesos ID + Inhibitorios + Citación a Audiencia + remisión por competencia tramitados a la fecha de corte.</t>
  </si>
  <si>
    <t>Proceso IP. Indagación preliminar: es una actuación administrativa que se adelanta con base en una queja y/o informe con el fin de individualizar los presuntos servidores o ex servidores públicos del ICBF responsables y determinar la existencia o no de la conducta constitutiva de falta disciplinaria. 
Proceso ID. Investigación Disciplinaria: Fase del proceso disciplinario a la que se llega una vez individualizado e identificado el Servidor Público del ICBF que ha incurrido en falta contra el orden disciplinario.
Inhibitorio. Decisión que no hace tránsito a cosa juzgada a través de la cual el operador disciplinario se abstiene de adelantar una actuación disciplinaria por encontrar entre otros aspectos que la queja es manifiestamente temeraria, se refiere a hechos disciplinariamente relevantes, de imposible ocurrencia o presentados de manera absolutamente inconcreta o confusa.
Citación a Audiencia. Auto que ordena adelantar proceso verbal y citar a audiencia al posible responsable. 
Remisión por competencia. Envío que se hace a otra instancia al no resultar el Despacho competente para conocer el asunto. 
Queja tramitada. Queja repartida a un abogado para que proyecte la decisión que en derecho corresponda.</t>
  </si>
  <si>
    <t>Proceso ID. Investigación Disciplinaria. Fase del proceso disciplinario a la que se llega una vez individualizado e identificado el Servidor Público del ICBF que ha incurrido en falta contra el orden disciplinario.
Archivos. Decisión que adopta el despacho a favor del implicado una vez evaluadas las pruebas obrantes en un proceso disciplinario.
Cargos. Pliego de cargos. Acto administrativo mediante el cual se hace imputación concreta sobre las presumibles faltas o infracciones del servidor público sometido a investigación. 
Fallos. Decisión final que se adopta dentro de un proceso disciplinario.</t>
  </si>
  <si>
    <t>Adelantar la totalidad de los procesos verbales iniciados con auto de citación a audiencia</t>
  </si>
  <si>
    <t>Citaciones a Audiencias falladas / Total de procesos verbales iniciados.</t>
  </si>
  <si>
    <t>Total de procesos verbales iniciados.</t>
  </si>
  <si>
    <t>Citación a Audiencia. Auto que ordena adelantar proceso verbal y citar a audiencia al posible responsable. Proceso Verbal. Procedimiento disciplinario abreviado.
Fallos. Decisión final que se adopta dentro de un proceso disciplinario.</t>
  </si>
  <si>
    <t>Porcentaje de decisiones de Fondo en los procesos disciplinarios verbales</t>
  </si>
  <si>
    <t>MPA1-P4-07</t>
  </si>
  <si>
    <t>Nivel de satisfacción frente al desarrollo del evento</t>
  </si>
  <si>
    <t>Porcentaje de estudios de mercado y costos a las áreas solicitantes generados oportunamente.</t>
  </si>
  <si>
    <t>Centros de Desarrollo Infantil Temprano construidos</t>
  </si>
  <si>
    <t>E-02</t>
  </si>
  <si>
    <t>Porcentaje de transferencia de archivos en soporte físico al Archivo Cetral Unificado del ICBF</t>
  </si>
  <si>
    <t>MPA1-P5-14</t>
  </si>
  <si>
    <t xml:space="preserve">Porcentaje de ejecucion Presupuestal de Gestion Ambiental </t>
  </si>
  <si>
    <t>Porcentaje de ejecucion de planes de gestión ambiental</t>
  </si>
  <si>
    <t>MPA1-P5-13</t>
  </si>
  <si>
    <t>Porcentaje de archivos de gestión en soporte físico organizados</t>
  </si>
  <si>
    <t>Porcentaje de cumplimiento del estándar de consumo de agua</t>
  </si>
  <si>
    <t>Porcentaje de cumplimiento del estándar de consumo de energía</t>
  </si>
  <si>
    <t>Porcentaje de conceptos elaborados oportunamente</t>
  </si>
  <si>
    <t>MPA2-09</t>
  </si>
  <si>
    <t>Porcentaje de recomendaciones para la prevención del daño antijurídico con plan de mejora en Isolución</t>
  </si>
  <si>
    <t>Recursos obtenidos por cooperación (millones)</t>
  </si>
  <si>
    <t>E-37</t>
  </si>
  <si>
    <t>E-41</t>
  </si>
  <si>
    <t>Nivel de Satisfacción de atención al cliente</t>
  </si>
  <si>
    <t>E-40</t>
  </si>
  <si>
    <t>Porcentaje de quejas y reclamos solucionados oportunamente</t>
  </si>
  <si>
    <t>Porcecntaje de oportunidad en la atención de peticiones  de Asuntos Conciliables</t>
  </si>
  <si>
    <t>C-320-1504-1</t>
  </si>
  <si>
    <t>Aplicación de la promoción y fomento para la construcción de una cultura de los derechos de la niñez y la familia</t>
  </si>
  <si>
    <t>E-46</t>
  </si>
  <si>
    <t>Incremento anual de noticias con valoración positiva en monitoreo de prensa, cuya línea base será el histórico de valoración a 2011</t>
  </si>
  <si>
    <t>98.01%</t>
  </si>
  <si>
    <t xml:space="preserve">Porcentaje de cumplimiento meta de presidencia frente a la ejecución presupuestal compromisos </t>
  </si>
  <si>
    <t>96.56%</t>
  </si>
  <si>
    <t>Porcentaje de cumplimiento meta de presidencia frente a la ejecución presupuestal obligaciones</t>
  </si>
  <si>
    <t>Reporte trimestral de modalidades de servicio con sistema de costos ajustado.</t>
  </si>
  <si>
    <t>SIM/ modulo metas sociales y financieras</t>
  </si>
  <si>
    <t>Porcentaje de Vigencias Expiradas respecto a la vigencia anterior</t>
  </si>
  <si>
    <t>Reporte pago de pasivos exigibles mediante tramite de vigencias expiradas</t>
  </si>
  <si>
    <t xml:space="preserve">Reporte 2014 sobre pago de pasivos exigibles mediante tramite de vigencias expiradas </t>
  </si>
  <si>
    <t>Solicitudes aprobadas por resolución, acumuladas en la vigencia 2014:  
- Enero - Marzo : 153
- Enero - Junio: 407
- Enero - Septiembre: 1002
 - Enero - Diciembre: 1944</t>
  </si>
  <si>
    <t>Reporte de traza de solicitudes modulo de apropiaciones NMF</t>
  </si>
  <si>
    <t>Reporte de traza de solicitudes modulo de apropiaciones NMF vigencia 2014</t>
  </si>
  <si>
    <t>Porcentaje de tramites presupuestales aprobados de proyectos de inversión</t>
  </si>
  <si>
    <t>MPE1-09</t>
  </si>
  <si>
    <t>Informe de avance del desarrollo del modelo del distribución de recursos</t>
  </si>
  <si>
    <t>Plan de trabajo Modelo de Distribución de recursos.</t>
  </si>
  <si>
    <t>No. de toneladas distribuidas (Mes) de Bienestarina Más</t>
  </si>
  <si>
    <t xml:space="preserve">Reporte en el Sistema de Información definido por el ICBF  de las entregas de Bienestarina MÁS a puntos primarios. Este reporte es alimentado por el concesionario encargado de operar las Plantas de Producción. </t>
  </si>
  <si>
    <t>Toneladas distribuidas de Bienestarina</t>
  </si>
  <si>
    <t>E-24</t>
  </si>
  <si>
    <t>Toneladas producidas de Binestarina</t>
  </si>
  <si>
    <t>E-25</t>
  </si>
  <si>
    <t>(% de avance actividad 1 * Peso asignado) + (% de avance actividad 2 * Peso asignado )+ (% de avance actividad n * Peso asignado)</t>
  </si>
  <si>
    <t>Medir  la distribución de la Bienestarina MÁS que esté acorde con la solicitudes realizadas</t>
  </si>
  <si>
    <t>Archivo en Excel consolidado que entrega  INTERVENTORIA que consolide la produccion real de Bienestarina en las plantas de Cartago -  Valle y Sabanagrande Atlántico.</t>
  </si>
  <si>
    <t>E-50</t>
  </si>
  <si>
    <t>Porcentaje de macroprocesos con registro en la bitácora de innovaciones implementadas</t>
  </si>
  <si>
    <t>MPE2-06</t>
  </si>
  <si>
    <t>Porcentaje de trámites racionalizados y actualizados en el portal SUIT</t>
  </si>
  <si>
    <t>Porcentaje de acciones correctivas implementadas eficazmente</t>
  </si>
  <si>
    <t>Porcentaje de  Macroprocesos con evidencia de racionalización de procedimientos</t>
  </si>
  <si>
    <t>Porcentaje de acciones preventivas implementadas eficazmente</t>
  </si>
  <si>
    <t>Medir los avances en el fortalecimiento de la capacidad técnica de los agentes del SNBF en el proceso de Rendicion Publica de Cuentas para la Gestión de Políticas Públicas, de   Primera Infancia, Infancia, Adolescencia y para el fortalecimiento familiar</t>
  </si>
  <si>
    <t>24,,9%</t>
  </si>
  <si>
    <t>Porcentaje de indicadores del SUIN con información disponible según su hoja de vida.</t>
  </si>
  <si>
    <t>Número de indicadores del SUIN con información disponible / Número total de indicadores del SUIN</t>
  </si>
  <si>
    <t>Número de indicadores del SUIN con información disponible</t>
  </si>
  <si>
    <t>Sistema Único de Información de la Niñez (SUIN): Herramienta oficial para toma de decisiones de política pública de infancia y adolescencia  que presenta indicadores que dan cuenta de la garantía de los derechos de los niños, niñas y adolescentes. Tiene el fin de responder al propósito de hacer seguimiento del “cumplimiento progresivo de los derechos de los niños, niñas y adolescentes, valorando las condiciones socioeconómicas, los riesgos y la vulnerabilidad de los hogares, conforme a las fuentes disponibles” Artículo 137 plan nacional de desarrollo.</t>
  </si>
  <si>
    <t>Número de proyectos tipo de inversión formulados y socializados con las entidades territoriales con el fin de acceder a recursos del Sistema de Regalias y/u otras fuentes de financiacion . / Número total de proyectos programados en la vigencia</t>
  </si>
  <si>
    <t xml:space="preserve">Número de proyectos tipo de inversión formulados y socializados con las entidades territoriales con el fin de acceder a recursos del Sistema de Regalias y/u otras fuentes de financiacion </t>
  </si>
  <si>
    <t>MPEV1-P1-06</t>
  </si>
  <si>
    <t>Porcentaje de avance de las etapas para la realización de evaluaciones a los programas del ICBF</t>
  </si>
  <si>
    <t>Porcentaje de avance de Informes realizados sobre la gestión institucional a nivel nacional y regional</t>
  </si>
  <si>
    <t>La meta establecida contempla la gestión de la Oficina de Aseguramiento de la Calidad y Regionales.
El desarrollo de las Acciones de Inspección, Vigilancia y Control pueden provenir de:
- Peticiones ciudadanas y denuncias que reporten presuntas condiciones irregulares en la prestación del servicio.
- Solicitudes de áreas misionales requiriendo seguimiento a la prestación del SPBF
- Análisis de la evaluación de la calidad de los servicios misionales del ICBF
- Solicitudes de entes de control
- Encuestas de percepción del servicio 
- Control social
- Informes de supervisión y demás que reporten presuntas condiciones irregulares en la prestación del Servicio Público de Bienestar Familiar.</t>
  </si>
  <si>
    <t>Planeación estrategica oficina Aseguramiento a la Calidad</t>
  </si>
  <si>
    <t>Instituciones prestadoras del Servicio Público de Bienestar Familiar que reciben asistencia técnica para validar los requisitos de la NTE ICBF:001</t>
  </si>
  <si>
    <t>MPE2-07</t>
  </si>
  <si>
    <t>Porcentaje de Riesgos Controlados</t>
  </si>
  <si>
    <t>Consolidado histórico de instituciones prestadoras con requesitos validados realizadas en años anteriores</t>
  </si>
  <si>
    <t>Meta establecida para la vigencia de Instituciones prestadoras del Servicio Público de Bienestar Familiar que recibiran asistencia técnica para validar los requisitos de la NTE ICBF:001</t>
  </si>
  <si>
    <t>Insituciones prestadoras del Servicio Público de Bienestar Familar que trabajan con el ICBF, con requisitos validados en la Norma Tecnica de Empresa- ICBF - NTE 001.</t>
  </si>
  <si>
    <t>E-48</t>
  </si>
  <si>
    <t>Número de EAS que se fortalecieron en la implementación de los estándares de calidad de la estrategia de Cero a Siempre / Numero de EAS focalizadas para recibir el fortalecimiento en la implementación de los estándares de calidad de la estrategia de Cero a Siempre</t>
  </si>
  <si>
    <t>Número de EAS que se fortalecieron en la implementación de los estándares de calidad de la estrategia de Cero a Siempre</t>
  </si>
  <si>
    <t>Numero de EAS focalizadas para recibir el fortalecimiento en la implementación de los estándares de calidad de la estrategia de Cero a Siempre</t>
  </si>
  <si>
    <t>Porcentaje de EAS de atención a la primera infancia con esquemas de fortalecimiento que generen capacidades para gestionar procesos de calidad.</t>
  </si>
  <si>
    <t>Conocer el numero de Entidades Administradoras de Servicio que reciben el acompañamiento y se fortalecen en la implementación de los estándares de calidad de la estrategia de Cero a Siempre.</t>
  </si>
  <si>
    <t>Número de modalidades de atención del ICBF que cuentan con modelos de costos actualizados y/o elaborados / Meta definida para la vigencia 2015</t>
  </si>
  <si>
    <t>Número de modalidades de atención del ICBF que cuentan con modelos de costos actualizados y/o elaborados</t>
  </si>
  <si>
    <t>Meta definida para la vigencia 2015</t>
  </si>
  <si>
    <t>64.9%</t>
  </si>
  <si>
    <t>No. Toneladas proyectadas a distribuir de Bienestarina Más para la vigencia</t>
  </si>
  <si>
    <t>No. de toneladas distribuidas (Mes) de Bienestarina Más  / No. Toneladas proyectadas a distribuir de Bienestarina Más para la vigencia</t>
  </si>
  <si>
    <t>El resultado de este indicador depende de que la Distribucion se realice con oportunidad y de que las regionales y programas especiales remitan sus solicitudes en los tiempos establecidos, de igual forma depende de la actualizacion de la informacion de los puntos de distribucion y sus responsables.
La distribución se realiza de Enero a Noviembre y para el reporte del mes de Diciembre se registrará la información del mes de Noviembre y se calificará con los rangos de ese mismo mes
Instrucciones de calculo Numerador: 
1. La sumatoria de toneladas de Bienesatrina MÁS  distribuidas en los puntos de entrega primarios por parte del concesionario desagragado por Regional.</t>
  </si>
  <si>
    <t>Meta de distribución de bienestarina MAS de acuerdo con las metas sociales y financieras de los programas beneficiarios del alimento de alto valor nutricional</t>
  </si>
  <si>
    <t>No. Toneladas proyectadas a producir de Bienestarina Más para la vigencia</t>
  </si>
  <si>
    <t>Para el calculo del indicador se tendra en cuenta Bienestarina en Polvo.
Instrucciones de calculo Numerador: 
1. Consolidar los informes  de la interventoria y del operador referente a la produccionn en el periodo correspondiente.
2. Obtencion de la cifra en toneladas producidas en el plazo establecido  (los 3 primeros dias después del mes vencido) , desagregado por planta ( Cartago - Sabanagrande).</t>
  </si>
  <si>
    <t xml:space="preserve">Meta de producción de bienestarina MAS de acuerdo con los requerimientos de distribución </t>
  </si>
  <si>
    <t>No. Toneladas producidas realmente en las plantas (Mes) / No. Toneladas proyectadas a producir de Bienestarina Más para la vigencia</t>
  </si>
  <si>
    <t>No. Toneladas producidas realmente en las plantas (Mes)</t>
  </si>
  <si>
    <t>Controlar la producción de Alimentos de Alto valor nutricional para que cumpla con las necesidades del ICBF .</t>
  </si>
  <si>
    <t>Programa Anual de Caja - PAC: Es el instrumento mediante el cual se define el monto máximo mensual de fondos disponibles en la Cuenta Única Nacional para los órganos financiados con recursos de la Nación y el monto máximo mensual de pagos de los establecimientos públicos del Orden Nacional en lo que se refiere a sus propios ingresos, con el fin de cumplir sus compromisos. En consecuencia, los pagos no podrán exceder el cupo máximo de PAC y se sujetarán a los montos aprobados en el. La meta global de pagos de cada vigencia la aprueba y comunica el CONFIS.
Sistema Integrado de Informacion Financiera - SIIF Nación constituye una iniciativa del Ministerio de Hacienda y Crédito Público que permite a la Nación consolidar la información financiera de las Entidades que conforman el Presupuesto General de la Nación y ejercer el control de la ejecución presupuestal y financiera de las Entidades pertenecientes a la Administración Central Nacional y sus subunidades descentralizada, con el fin de propiciar una mayor eficiencia en el uso de los recursos de la Nación y de brindar información oportuna y confiable.</t>
  </si>
  <si>
    <r>
      <rPr>
        <b/>
        <sz val="8"/>
        <rFont val="Calibri Light"/>
        <family val="2"/>
        <scheme val="major"/>
      </rPr>
      <t>Asignación presupuestal:</t>
    </r>
    <r>
      <rPr>
        <sz val="8"/>
        <rFont val="Calibri Light"/>
        <family val="2"/>
        <scheme val="major"/>
      </rPr>
      <t xml:space="preserve"> Es el proceso mediante el cual el nivel nacional hace la distribución de apropiaciones, por identificador presupuestal y por recursos de financiación para los programas del ICBF.
</t>
    </r>
    <r>
      <rPr>
        <b/>
        <sz val="8"/>
        <rFont val="Calibri Light"/>
        <family val="2"/>
        <scheme val="major"/>
      </rPr>
      <t>Estructura presupuestal:</t>
    </r>
    <r>
      <rPr>
        <sz val="8"/>
        <rFont val="Calibri Light"/>
        <family val="2"/>
        <scheme val="major"/>
      </rPr>
      <t xml:space="preserve"> Conjunto de identificadores presupuestales, a través de los cuales se establecen las diferentes modalidades de atención.
</t>
    </r>
    <r>
      <rPr>
        <b/>
        <sz val="8"/>
        <rFont val="Calibri Light"/>
        <family val="2"/>
        <scheme val="major"/>
      </rPr>
      <t>Identificador presupuestal:</t>
    </r>
    <r>
      <rPr>
        <sz val="8"/>
        <rFont val="Calibri Light"/>
        <family val="2"/>
        <scheme val="major"/>
      </rPr>
      <t xml:space="preserve"> Es el código establecido en la Ley de Presupuesto a Nivel de Programa y Subprograma; en el Decreto de Liquidación a nivel de Proyecto; y en la estructura presupuestal del ICBF, a nivel de cuenta, subcuenta, artículo, ordinal, subordinal, subproyecto, modalidad y código, según sea el caso, a través de éste se identifica el tipo de gasto a ejecutar.
</t>
    </r>
    <r>
      <rPr>
        <b/>
        <sz val="8"/>
        <rFont val="Calibri Light"/>
        <family val="2"/>
        <scheme val="major"/>
      </rPr>
      <t>Nivel ejecutor:</t>
    </r>
    <r>
      <rPr>
        <sz val="8"/>
        <rFont val="Calibri Light"/>
        <family val="2"/>
        <scheme val="major"/>
      </rPr>
      <t xml:space="preserve"> Es el identificador presupuestal de más bajo nivel de desagregación, a través del cual se pueden ejecutar cada uno de los proyectos y subproyectos.
</t>
    </r>
    <r>
      <rPr>
        <b/>
        <sz val="8"/>
        <rFont val="Calibri Light"/>
        <family val="2"/>
        <scheme val="major"/>
      </rPr>
      <t>Vigencia fiscal:</t>
    </r>
    <r>
      <rPr>
        <sz val="8"/>
        <rFont val="Calibri Light"/>
        <family val="2"/>
        <scheme val="major"/>
      </rPr>
      <t xml:space="preserve"> Período para el cual le fue asignado el presupuesto al ICBF. Por Ley, ésta vigencia va desde el 1o de enero al 31 de diciembre del mismo año.
</t>
    </r>
    <r>
      <rPr>
        <b/>
        <sz val="8"/>
        <rFont val="Calibri Light"/>
        <family val="2"/>
        <scheme val="major"/>
      </rPr>
      <t xml:space="preserve">Sistema Integrado de Información Financiera - SIIF Nación: </t>
    </r>
    <r>
      <rPr>
        <sz val="8"/>
        <rFont val="Calibri Light"/>
        <family val="2"/>
        <scheme val="major"/>
      </rPr>
      <t xml:space="preserve"> Es una iniciativa del Ministerio de Hacienda y Crédito Público que permite a la Nación consolidar la información financiera de las Entidades que conforman el Presupuesto General de la Nación y ejercer el control de la ejecución presupuestal y financiera de las Entidades pertenecientes a la Administración Central Nacional y sus subunidades descentralizada, con el fin de propiciar una mayor eficiencia en el uso de los recursos de la Nación y de brindar información oportuna y confiable. 
</t>
    </r>
    <r>
      <rPr>
        <b/>
        <sz val="8"/>
        <rFont val="Calibri Light"/>
        <family val="2"/>
        <scheme val="major"/>
      </rPr>
      <t>Valor comprometido:</t>
    </r>
    <r>
      <rPr>
        <sz val="8"/>
        <rFont val="Calibri Light"/>
        <family val="2"/>
        <scheme val="major"/>
      </rPr>
      <t xml:space="preserve">  Valor del compromiso adquirido mediante un acto administrativo o contrato celebrado con un órgano publico, en cumplimiento de las funciones públicas, el cual tenga el correspondiente Registro Presupuestal.</t>
    </r>
  </si>
  <si>
    <t>Porcentaje de ejecución presupuestal compromisos</t>
  </si>
  <si>
    <t>Número de actividades desarrolladas a la fecha de corte en el marco de la implementación del modelo de atención presencial y puesta en funcionamiento de la Línea 106 dentro de la vigencia</t>
  </si>
  <si>
    <t>Número de actividades a desarrollar en el marco de la implementación del modelo de atención presencial y puesta en funcionamiento de la Línea 106 programadas para el cuatrienio</t>
  </si>
  <si>
    <t>Documento soporte de implementación del modelo de atención presencial y puesta de funcionamiento de la linea 106 establecido por la Dirección de servicio y atención</t>
  </si>
  <si>
    <t>El 30% en la vigencia 2015 equivale a las actividades de:
Diagnóstico (Junio)
Identificación y estrategias (Septiembre)
Divulgación y socialización (Diciembre)</t>
  </si>
  <si>
    <t>MEDIR EL PORCENTAJE DE EJECUCIÓN PRESUPUESTAL OBLIGACIONES DE LA REGIONAL Y SEDE DE LA DIRECCIÓN GENERAL</t>
  </si>
  <si>
    <t>EJECUCIÓN OBLIGACIONES ACUMULADAS</t>
  </si>
  <si>
    <t>PRESUPUESTO ASIGNADO DE LA VIGENCIA</t>
  </si>
  <si>
    <t>EJECUCIÓN OBLIGACIONES ACUMULADAS / PRESUPUESTO ASIGNADO DE LA VIGENCIA</t>
  </si>
  <si>
    <t>MPA-P2-04</t>
  </si>
  <si>
    <t>Porcentaje de ejecución presupuestal obligaciones</t>
  </si>
  <si>
    <t xml:space="preserve">Los rangos han sido definidos  teniendo en cuenta que la suscripción de los planes de mejoramiento producto de  auditoria por parte de la CGR, abarcan dos vigencias y  tienen fecha de corte final a Septiembre de cada año y el inicio del nuevo plan  generalmente se da en el mes de octubre, motivo por el cual se define un rango diferente para el último trimestre, considerando que la meta a 31 de diciembre del nuevo plan es del 25%.
En el trimestre los Dueños del Macroprocesos /Procesos  y Regionales con avance al plan de mejoramiento suscrito con la Contraloría General de la República fue del X%. </t>
  </si>
  <si>
    <t>Del total de Informes de cumplimiento de funciones asignadas por normas internas y externas entregados en el trimestre, el X% de informes se remitieron oportunamente.
Cada rango trimestral se definió de acuerdo al numero de informes programados.</t>
  </si>
  <si>
    <t>Solicitar y/o verificar la información enviada por Regionales y/o dependencias responsables y reportar a quien corresponda dentro de los tiempos estipulados para cada informe (Mensual, trimestral, semestral y Anual).</t>
  </si>
  <si>
    <t>cod</t>
  </si>
  <si>
    <t>dimensión</t>
  </si>
  <si>
    <t>ambito</t>
  </si>
  <si>
    <t>Ambito</t>
  </si>
  <si>
    <t>Ponderación</t>
  </si>
  <si>
    <t>información basica</t>
  </si>
  <si>
    <t>Dimensión</t>
  </si>
  <si>
    <t>Mes inicio</t>
  </si>
  <si>
    <t>SIN</t>
  </si>
  <si>
    <t>Número de Centros de Desarrollo Infantil construidos</t>
  </si>
  <si>
    <t>-</t>
  </si>
  <si>
    <t>Total general</t>
  </si>
  <si>
    <t>Área responsable</t>
  </si>
  <si>
    <t>Ene</t>
  </si>
  <si>
    <t>Feb</t>
  </si>
  <si>
    <t>Mar</t>
  </si>
  <si>
    <t>Abr</t>
  </si>
  <si>
    <t>May</t>
  </si>
  <si>
    <t>Jun</t>
  </si>
  <si>
    <t>Jul</t>
  </si>
  <si>
    <t>Agt</t>
  </si>
  <si>
    <t>Sep</t>
  </si>
  <si>
    <t>Oct</t>
  </si>
  <si>
    <t>Nov</t>
  </si>
  <si>
    <t>Dic</t>
  </si>
  <si>
    <t>Cuenta de Cod6</t>
  </si>
  <si>
    <t>Cod6</t>
  </si>
  <si>
    <t>Cod4</t>
  </si>
  <si>
    <t>Total Resultado</t>
  </si>
  <si>
    <t>Total Producto</t>
  </si>
  <si>
    <t>Total Gestión</t>
  </si>
  <si>
    <t>Plan de acción</t>
  </si>
  <si>
    <t>Otros</t>
  </si>
  <si>
    <t>Total Eficacia</t>
  </si>
  <si>
    <t>Total Eficiencia</t>
  </si>
  <si>
    <t>Identificar las causales de incapacidad más comunes para implementar medidas de prevención y/o  disminución del ausentismo de los colaboradores del ICBF.</t>
  </si>
  <si>
    <r>
      <t xml:space="preserve">La información del indicador debe cargarse los primeros 5 días habiles del mes siguiente al corte en el repositorio. Los resultados del indicador se dan de manera acumulada bimestre a bimestre.
En caso de que la Regional no cargue la información respectiva el indicador se reportará como N.R. No Reporta lo que es igual al 0% Critico.
</t>
    </r>
    <r>
      <rPr>
        <b/>
        <sz val="10"/>
        <rFont val="Calibri Light"/>
        <family val="2"/>
        <scheme val="major"/>
      </rPr>
      <t>Nota: Para el analisis de los avances se debe realizar un comparativo con la vigencia inmediatamente anterior para evidenciar tasa de ausentimo, sus causales y acciones preventivas a realizar</t>
    </r>
  </si>
  <si>
    <t>Reporte de ausentismo (se relaciona el mes, nombre del colaborador, tiempo y causas del ausentismo)</t>
  </si>
  <si>
    <t>Medir la ocurrencia de AT en el periodo trabajado, para implementar acciones de disminución en los casos de  accidentalidad presentados en el ICBF</t>
  </si>
  <si>
    <t>Relación del indicador</t>
  </si>
  <si>
    <t>N.A.</t>
  </si>
  <si>
    <t>primera infancia</t>
  </si>
  <si>
    <t>Valor optimo</t>
  </si>
  <si>
    <t>Valor adecuado</t>
  </si>
  <si>
    <t>Valor en riesgo</t>
  </si>
  <si>
    <t>Valor critico</t>
  </si>
  <si>
    <t>Programación  de compromisos proyectada en PACCO</t>
  </si>
  <si>
    <t>Dirección Financiera</t>
  </si>
  <si>
    <t>Dirección Planeación y Control a la Gestión.</t>
  </si>
  <si>
    <t>Comunicaciones</t>
  </si>
  <si>
    <t>SNBF</t>
  </si>
  <si>
    <t>Información y tecnología</t>
  </si>
  <si>
    <t>Aseguramiento a la calidad</t>
  </si>
  <si>
    <t>Abastecimiento</t>
  </si>
  <si>
    <t>Servicios y atención</t>
  </si>
  <si>
    <t>Cooperación y convenios</t>
  </si>
  <si>
    <t>Administrativa</t>
  </si>
  <si>
    <t>Gestión humana</t>
  </si>
  <si>
    <t>Familia y Comunidades</t>
  </si>
  <si>
    <t>Niñez y adolescencia</t>
  </si>
  <si>
    <t>Nutricion</t>
  </si>
  <si>
    <t>Porcentaje de ocurrencia de accidentes de trabajo</t>
  </si>
  <si>
    <t>Para el análisis de este indicador se deberán comparar el reporte de los resultados actuales con los presentados en los anteriores reportes por mes dentro de la misma vigencia. Esto con el fín de tener la trazabilidad en el comportamiento del indicador.</t>
  </si>
  <si>
    <t>Para el primer corte (abril) se medirá una etapa de desarrollo del modulo de registro de avance de indicadores - nivel nacional y regional
Para el segundo corte (agosto) se medirán dos etapas de desarrollo: módulo de salida de hojas de vida y módulo de calificación de indicadores
Para el tercer corte (diciembre) se medirán dos etapas de desarrollo: módulo de salidas de información y modulo de segumiento a actividades</t>
  </si>
  <si>
    <t xml:space="preserve">Medir el Mejoramiento de los Procesos a partir de la generación de acciones preventivas, oportunidades de mejora y bitacoras de innovación </t>
  </si>
  <si>
    <t>N°Acciones Preventivas Cerradas+N° Notas de Mejora+Bitacoras</t>
  </si>
  <si>
    <t>N°Acciones Correctivas Cerradas</t>
  </si>
  <si>
    <t>Instrucciones de calculo Numerador: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Verificar y hacer el conteo de las acciones cerradas eficazmente del "total de las cerradas"
Paso 5:  Ingrese al modulo mejoramiento y seleccione la opción "filtro" en Notas de Mejora
Paso 6: en la columna "Fecha de cierre" en "hasta" seleccione la fecha final del corte, ejemplo mensual comprende del 1 enero  a 31 de enero  entonces  seleccione estas fechas
Paso 7: Ahora seleccione en la columna "Estado" las cerradas
Paso 8: Verificar y hacer el conteo de las Notas de Mejora
Paso 9: Ingrese a la base de datos de bitacoras
Instrucciones de calculo Denominador: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t>
  </si>
  <si>
    <t>Aplicativo ISOLUCION Modulo de Mejoramiento y/o Base de Datos Bitacoras</t>
  </si>
  <si>
    <t xml:space="preserve">Aplicativo ISOLUCION Modulo de Mejoramiento </t>
  </si>
  <si>
    <t>Porcentaje de avance en el mejoramiento Continuo de Procesos</t>
  </si>
  <si>
    <t>(N°Acciones Preventivas Cerradas+N° Notas de Mejora+Bitacoras) / N°Acciones Correctivas Cerradas.</t>
  </si>
  <si>
    <t>Resultadox</t>
  </si>
  <si>
    <t>Productox</t>
  </si>
  <si>
    <t>Gestiónx</t>
  </si>
  <si>
    <t>Pond %</t>
  </si>
  <si>
    <t>Ind</t>
  </si>
  <si>
    <t>Tablero</t>
  </si>
  <si>
    <t>Plan indicativo</t>
  </si>
  <si>
    <t>Dirección de Protección</t>
  </si>
  <si>
    <t>Misionales</t>
  </si>
  <si>
    <t>Apoyo</t>
  </si>
  <si>
    <t>Evaluación</t>
  </si>
  <si>
    <t>Estratégicos</t>
  </si>
  <si>
    <t>Total</t>
  </si>
  <si>
    <t>Pond tablero</t>
  </si>
  <si>
    <t>Pond PA</t>
  </si>
  <si>
    <t>Pond PI</t>
  </si>
  <si>
    <t xml:space="preserve">Primera Infancia </t>
  </si>
  <si>
    <t xml:space="preserve">Niñez y Adolescencia </t>
  </si>
  <si>
    <t>Nutrición</t>
  </si>
  <si>
    <t>Protección</t>
  </si>
  <si>
    <t>Contratación</t>
  </si>
  <si>
    <t>Servicio y Atención</t>
  </si>
  <si>
    <t xml:space="preserve">Información y Tecnología </t>
  </si>
  <si>
    <t>Control Interno Disciplinario</t>
  </si>
  <si>
    <t>Jurídica</t>
  </si>
  <si>
    <t xml:space="preserve">Cooperación y Convenios </t>
  </si>
  <si>
    <t>Programación</t>
  </si>
  <si>
    <t>Mejoramiento Organizacional</t>
  </si>
  <si>
    <t>Control Interno</t>
  </si>
  <si>
    <t xml:space="preserve">Monitoreo y Evaluación </t>
  </si>
  <si>
    <t>Responsables</t>
  </si>
  <si>
    <t>Nacional</t>
  </si>
  <si>
    <t>Regional</t>
  </si>
  <si>
    <t>Zonal</t>
  </si>
  <si>
    <t>Número de Adolescentes que ingresan al Sistema de Responsabilidad Penal en la vigencia actual por reiteración del mismo delito u otro diferente. / Total de Adolescentes que ingresan al Sistema de Responsabilidad Penal, durante la vigencia actual.</t>
  </si>
  <si>
    <t>Número de Adolescentes que ingresan al Sistema de Responsabilidad Penal en la vigencia actual por reiteración del mismo delito u otro diferente.</t>
  </si>
  <si>
    <t>Este indicador se reportará un mes y medio después del mes de corte programado,  ya que la recolección de la información es remitida por las Regionales ICBF a través de un  documento en formato de excel  –  F1.PR2.MPM5.P3  Informe consolidado del periodo por Distrito Judicial v1 - Valija, el cual es entregado por las mismas a  más tardar el  día 15 del siguiente mes, una vez se recepcione la información completa y con calidad, la Subdirección de Responsabilidad  Penal procede a realizar el consolidado y generar el dato Nacional.</t>
  </si>
  <si>
    <t>Consolidado Semestral  del  F1.PR2.MPM5.P3  Informe Consolidado del Periodo por Distrito Judicial v1 - Valija</t>
  </si>
  <si>
    <t>Valores</t>
  </si>
  <si>
    <t>Total Ind. Zonales</t>
  </si>
  <si>
    <t>Ind. Zonales</t>
  </si>
  <si>
    <t>Total Ind. Regionales</t>
  </si>
  <si>
    <t>Ind. Regionales</t>
  </si>
  <si>
    <t>Total Plan de Acción</t>
  </si>
  <si>
    <t>Total Plan Indicativo</t>
  </si>
  <si>
    <t>Cuenta de N</t>
  </si>
  <si>
    <t>Cuenta de R</t>
  </si>
  <si>
    <t>Cuenta de Z</t>
  </si>
  <si>
    <t>Solo Nacionales</t>
  </si>
  <si>
    <t>Solo Regionales</t>
  </si>
  <si>
    <t>Zonales</t>
  </si>
  <si>
    <t>TC</t>
  </si>
  <si>
    <t>Tablero de Control</t>
  </si>
  <si>
    <t>Plan Nal Desarrollo</t>
  </si>
  <si>
    <t>Porcentaje de avance de los componentes del plan estratégico en el periodo</t>
  </si>
  <si>
    <t>Porcentaje de componentes del plan estratégico de Gestión Humana programado para la vigencia</t>
  </si>
  <si>
    <t>Para el año 2015 se han estipulado dos etapas:  Diseño con un 20%  y los componentes con el 80% (35% del cuatrienio)
Componentes del Plan:
Clima organizacional 15%
Cultura organizacional 15%
Competencias Organizacionales 15%
Habilidades Gerenciales 10%
SG-SST 10%
Bienestar 10%
Formación 10%
Adecuación Institucional 15%</t>
  </si>
  <si>
    <t>Porcentaje de avance de los componentes del plan estratégico en el periodo / Porcentaje de componentes del plan estratégico de Gestión Humana programado para la vigencia</t>
  </si>
  <si>
    <t>Numero total de AT ocurridos en el bimestre en la regional y/o sede de la Dirección General 2015</t>
  </si>
  <si>
    <t>Numero total de AT ocurridos en el bimestre en la regional y/o sede de la Dirección General 2014</t>
  </si>
  <si>
    <t>F2 PR15 MPA1 P1 Reporte Indicador Cobertura Eje SYSO v1.xls información 2015</t>
  </si>
  <si>
    <t>F2 PR15 MPA1 P1 Reporte Indicador Cobertura Eje SYSO v1.xls información 2014</t>
  </si>
  <si>
    <t>AT - Accidente de Trabajo:  todo suceso repentino que sobrevenga por causa o con ocasión del trabajo, y que produzca en el trabajador una lesión orgánica, una perturbación funcional o psiquiátrica, una invalidez o la muerte.</t>
  </si>
  <si>
    <t>La información del indicador debe cargarse los primeros 5 días habiles del mes siguiente al corte en el repositorio. Los resultados del indicador se dan de manera acumulada bimestre a bimestre.</t>
  </si>
  <si>
    <t>SI es superior al 103% se considera critico dado que no están ajustando el plan de compras y adquisiciones</t>
  </si>
  <si>
    <t>Teniendo en cuenta que el sistema de información PACCO maneja fechas de registro específicas, con las Regionales y áreas de la Sede de la Dirección General, el reporte del indicador a la Subdirección de Evaluación se realizará entre los días 13 y 16 de cada mes, a partir del mes de abril, de acuerdo con las particularidades que se presenten.
En el rango de evaluación optimo, el porcentaje máximo permitido es del 100,05%
El reporte del mes de diciembre se realizará el 16 de febrero de la siguiente vigencia.</t>
  </si>
  <si>
    <t xml:space="preserve">Sistema de Información de Primera Infancia y Base de datos de Victimas. </t>
  </si>
  <si>
    <t>Cruce de Base de Victimas Vs. Población Infantil en el aplicativo CUENTAME vigencia 2015</t>
  </si>
  <si>
    <t>Porcentaje de avance en la definción e implementación de integración e interoperabilidad de los sistemas de información</t>
  </si>
  <si>
    <t>SI es superior al 103% se considera critico y que no están ajustando el plan de compras y adquisiciones. Se deja el margen de error del 3% por diferencias en la meta de compromisos producto de los recursos no programables en PACCO.</t>
  </si>
  <si>
    <t>Plan de acción (incluido PII)</t>
  </si>
  <si>
    <t>Categoria</t>
  </si>
  <si>
    <t>%</t>
  </si>
  <si>
    <t>% unit indicador</t>
  </si>
  <si>
    <t># indicadores</t>
  </si>
  <si>
    <t>peso por ambito</t>
  </si>
  <si>
    <t>Medir el número de incidentes asociados a seguridad de la información que puedan afectar alguno de sus tres pilares: confidencialidad, integridad y/o disponibilidad que fueron atendidos en los tiempos establecidos.</t>
  </si>
  <si>
    <t>Número de incidentes de seguridad de la información atendidos  por la Dirección de Información y Tecnología y/o Ingenieros Regionales registrados en la herramienta de gestión de la mesa de servicio.</t>
  </si>
  <si>
    <t>Total de incidentes de seguridad de la información recibidos y registrados en la herramienta de gestión de la mesa de servicio en el periodo.</t>
  </si>
  <si>
    <t>*   Un Incidente de seguridad atendido durante el periodo de corte es todo aquel que ha sido tratado mediante una acción de control o a través de una acción de mitigación que de solución al mismo y que este debidamente documentado y cerrado en la herramienta de gestión.
* Los incidentes no atendidos en el periodo de corte, se contabilizarán en el periodo siguiente hasta que sean atendidos y cerrados en la herramienta de gestión.
* El corte del reporte de incidentes se realizará  con una antelación de 4 días hábiles respecto del último día hábil del mes, teniendo en cuenta que la gestión de los mismos en la herramienta dispuesta, pueda superar este margen de tiempo.
* El resultado del denominador del indicador corresponde a los incidentes contabilizados a partir de la fecha en que son reportados y registrados en la herramienta de gestión de la mesa de servicio.
* Si al periodo de corte no se reportaron incidentes y no se tienen incidentes pendientes de atención, en el tablero de control se presentará como N/A (no aplica).</t>
  </si>
  <si>
    <t>Base de datos de la NAS debidamente actualizada:
\\172.16.9.31\ArchivosICBF\Dirección de Contratación\LIQUIDACIONES</t>
  </si>
  <si>
    <t xml:space="preserve">Número de agentes educativos en proceso de formación y/o cualificación en Atención Integral a la Primera Infancia. </t>
  </si>
  <si>
    <t>Conocer el número de agentes educativos en formación o cualificación para la Atención Integral de los niños y niñas menores de cinco años.</t>
  </si>
  <si>
    <t xml:space="preserve">Sumatoria de agentes educativos comunitarios e institucionales, en formación o cualificación en atención integral a la Primera Infancia / Meta de formación y cualificación de AE </t>
  </si>
  <si>
    <t>Sumatoria de agentes educativos comunitarios e institucionales, en formación o cualificación en atención integral a la Primera Infancia</t>
  </si>
  <si>
    <t>Nota: El Sistema de información de formación y cualificación de AE inicia en el piloto en el 2015. 
La fuente secundaria se utiliza hasta que la fuente primeria se encuentre funcionando.</t>
  </si>
  <si>
    <t xml:space="preserve">Fuente Primaria: Sistema de Información de formación y cualificación de agentes educativos. 
Fuente secundaria: reporte de Operadores de Formación. </t>
  </si>
  <si>
    <t xml:space="preserve">Número de Unidades de servicio con planes de implementación para salas de lectura </t>
  </si>
  <si>
    <t xml:space="preserve">Número de Unidades de servicio con planes de implementación para salas de lectura  / Meta programada estrategia fiesta de la lectura </t>
  </si>
  <si>
    <t>Número de Unidades de servicio con planes de implementación para salas de lectura</t>
  </si>
  <si>
    <t>Número de agentes educativos en proceso de formación y/o cualificación en Atención Integral a la Primera Infancia</t>
  </si>
  <si>
    <t>Reporte del operador de la estrategia fiesta de la lectura - Informe Convenio Intersectorial Presidencia</t>
  </si>
  <si>
    <t>Reporte de los operadores de fortalecimiento a EAS.</t>
  </si>
  <si>
    <t>EAS: Entidades Administradoras del Servicio
Fortalecimiento: Proceso para fortalecer a las EAS de las modalidades de atención integral, desde los seis (6) componentes de gestión de la calidad, los cuales son: 1. Proceso pedagógico, familia, 2. comunidad y redes, 3. administración y gestión, 4. nutrición y salud, 5. talento humano y 6. Ambientes educativos y protectores, mediante el apoyo de un equipo de talento humano conformado por un Coordinador, un Pedagogo, un Psicólogo, un Nutricionista o profesional de la salud, un Arquitecto/Artista plástico y un Administrador o ingeniero industrial.</t>
  </si>
  <si>
    <t>Número de niños y niñas con atención a la primera infancia con valoración y seguimiento nutricional.</t>
  </si>
  <si>
    <t>Número de niños y niñas que registran valoración y seguimiento de su estado nutricional. / Meta Programada en SIM de modalidades en Atención</t>
  </si>
  <si>
    <t>Meta Programada en SIM de modalidades en Atención</t>
  </si>
  <si>
    <t>* La meta sólo incluye los niños y niñas que son atendidos de manera directa a través de las distintas modalidades de atención del instituto y/o en convenio sin incluir el Programa DIA.
* El denominador variará mes a mes de acuerdo a las modificaciones realizadas a la programación de metas sociales en el SIM, con esté se valorará el indicador mes a mes.</t>
  </si>
  <si>
    <t>Medir las unidades de servicio de las diferentes modalidades de atención a Primera Infancia del ICBF, que cuentan con planeas de implementación para Salas de Lectura en el marco de la Estrategia Fiesta de la Lectura.</t>
  </si>
  <si>
    <t>Número de niños y niñas con atención a la primera infancia con valoración y seguimiento nutricional</t>
  </si>
  <si>
    <t>(1- (Numero total de AT ocurridos en el bimestre en la regional y/o sede de la Dirección General 2015 / Numero total de AT ocurridos en el bimestre en la regional y/o sede de la Dirección General 2014))</t>
  </si>
  <si>
    <t xml:space="preserve">El reporte se iniciara a patir del mes de junio, dado que deben estudiarse y evaluarse las propuestas a contratar </t>
  </si>
  <si>
    <t>Período de medición: Del día 21 del mes inmediatamente anterior al que estamos midiendo, hasta el día 20 del mes que estamos evaluando. Cabe anotar que para efectos de la generación del reporte en el SIM, deben escoger un día posterior al requerido para la medición</t>
  </si>
  <si>
    <t>Sumatoria de la máxima calificación a obtener en las encuestas aplicadas</t>
  </si>
  <si>
    <t>Sumatoria de la máxima calificación a obtener en las evaluaciones de eficacia</t>
  </si>
  <si>
    <t>Sumatoria de los promedios de las  evaluaciones  de eficacia de las capacitaciones realizadas / Sumatoria de la máxima calificación a obtener en las evaluaciones de eficacia</t>
  </si>
  <si>
    <t>Sumatoria de las calificaciones de las encuestas de satisfacción en el período / Sumatoria de la máxima calificación a obtener en las encuestas aplicadas</t>
  </si>
  <si>
    <t>Porcentaje de niños y niñas que fueron atendidos en las modalidades de la Estrategia de Recuperación Nutricional y mejoraron su estado nutricional</t>
  </si>
  <si>
    <t>Total de niños y niñas menores de 5 años atendidos en la Estrategia de Recuperación Nutricional que mejoran su estado nutricional al final de los seis (6) meses de permanencia</t>
  </si>
  <si>
    <t>Total de niños y niñas menores de 5 años que ingresan a la Estrategia de Recuperación Nutricional con seis (6) meses de permanencia</t>
  </si>
  <si>
    <t>Total de niños y niñas menores de 5 años atendidos en la Estrategia de Recuperación Nutricional que mejoran su estado nutricional al final de los seis (6) meses de permanencia / Total de niños y niñas menores de 5 años que ingresan a la Estrategia de Recuperación Nutricional con seis (6) meses de permanencia</t>
  </si>
  <si>
    <t>Informes de legalización de obras o conceptos sobre procesos de legalización de obras emitidos por el Grupo de Gestión de Bienes</t>
  </si>
  <si>
    <t xml:space="preserve">Memorando de obras por legalizar con los soportes correspondientes, emitido por el Grupo de Infraestructura Inmobiliaria </t>
  </si>
  <si>
    <t>El número de procesos de legalización de obra iniciados depende de las solicitudes de legalización, debidamente soportadas que hayan sido remitidas por el Grupo deInfraestructura Inmobiliaria</t>
  </si>
  <si>
    <t>El número de bienes repotados como desocupados o invadidos es una cifra variable y depende de la programación de las visitas a los inmuebles que establezca el Grupo de Gestión de Bienes</t>
  </si>
  <si>
    <t>Porcentaje de bienes recibidos por VH y V destinados oportunamente</t>
  </si>
  <si>
    <t>Realizar seguimiento a la destinación de bienes ingresados por VH y V para el cumplimiento del objeto social del Instituto.</t>
  </si>
  <si>
    <t>Número de bienes ingresados al patrimonio del ICBF por VH y V con destinación oportuna</t>
  </si>
  <si>
    <t>Número de bienes ingresados al patrimonio del ICBF por VH y V con destinación oportuna / Número de bienes ingresados al patrimonio del ICBF por Vh y V</t>
  </si>
  <si>
    <t>Número de bienes ingresados al patrimonio del ICBF por Vh y V</t>
  </si>
  <si>
    <t>1 Para la realización de la medición del indicarod, se deberá considerar lo siguiente:
a. Para el primer cuatrimestre de 2015 se tendrán en cuenta los inmuebles que se hayan ingresado como nuevos registros en el Sistema de Información a partir del 01 de enero hasta el 28 de febrero de la respectiva vigencia
b. Para el segundo cuatrimestre de 2015 se tendrán en cuenta los inmiuebles que se hayan registrado en el Sistema de Inforaicón a partir del 01 de marzo hasta el 30 de junio de la respectiva vigencia
c. Para el tercer cuatrimestre de 2015 se tendrán en cuenta los inmue bles que se hayan registrado en el Sistema de Información a partir del 01 de julio hasta el 31 de octubre de la respectiva vigencia
d. Los bienes uqe sean registrados en el Sistema de Información a partir del 01 de noviembre hasta el 31 de diciembre de 2015, serán medidos acumulativamente junto con el primer reporte del indicador de la vigencia siguiente
Esta medición obedece a que en la Resolución No. 2200 de 2010 Art. 4°, literal D y la Guía de Gestión de Bienes, se establece el término de dos (02) meses para la determinación del uso del bien inmueble
2. Es imprtante aclarar, que de acuerdo co nla dinámica de denuncias de Bienes a nivel nacional y a los mismos procesos judiciales, puede presentarse que en algunas regonales durante el trnascurso del año, no se reporte ingreso de bienes, por ellos is se presentan situaciones en las cuales el denominador es cero, por causa del no ingreso de bienes al patrimonio del ICBF, durante el período, la valoración del resultado deber ser "NO APLICA"</t>
  </si>
  <si>
    <t>Análisis de utilidad del inmueble, reportado por las regionales y aprobado por el Comité de Bienes</t>
  </si>
  <si>
    <t>Inventario de Bienes ingresados al patrimonio del ICBF por Vh y V</t>
  </si>
  <si>
    <t>1. Para el cálculo del indicador se tendrá en cuenta la información registrada y presentada en el Sistema de Información SEVEN/ERP por las regionales hasta la fecha de corte (día 30 de cada triemstre) del indicador
2. El número de bienes objeto de comodato es una cifra dinámica que puede variar durante la vigencia, de aucerdo a las condiciones fíasicas de los inmuebles o por las decisiones de destinación específica tomadas por el Comité de Bienes
3. De acuerdo con la dinámica de los procesos administrativos en el manejo de bienes inmiuebles a nivel nacional, puede presentarse que en algunas regionales durante algunos o varios preriodos no se disponga de bienes inmuebles objeto de comodato, por ello si se presentan situaciones en las cuáles el denominador es cero, la valoración del resultado debe ser "NO APLICA"</t>
  </si>
  <si>
    <t>Relación de los contratos de comodatos suscritos y registrados respecto de los bienes inmuebles de propiedad del ICBF, infomrada por las regionales durante cada periodo</t>
  </si>
  <si>
    <t>Inventario de bienes inmuebles registrados en el Sistema de Información SEVEN/ERP</t>
  </si>
  <si>
    <t>* Comodatos, referencia a los contratos suscritos y registrados de bienes bienes inmuebles propiedad del ICBF que pueden ser derivados o no derivados de contratos de aporte
* El inventario de bienes corresponde a la información de inmuebles registrados pr las regionales en el SIstema de Información SEVEN/ERP</t>
  </si>
  <si>
    <t xml:space="preserve">Presupuesto comprometido para la implementación de los planes de Gestión Ambiental </t>
  </si>
  <si>
    <t xml:space="preserve">Presupuesto comprometido para la implementación de los planes de Gestión Ambiental / Presupuesto asignado para la implementación del plan de Gestión Ambiental </t>
  </si>
  <si>
    <t>Metros lineales programados para ser transferidos al archivo central durante el 2015</t>
  </si>
  <si>
    <t>Metros lineales transferidos  al archivo central unificado durante 2015 / Metros lineales programados para ser transferidos al archivo central durante el 2015</t>
  </si>
  <si>
    <t>Medir la efectividad en la construcción de Centros de Desarrollo Infantil viabilizados</t>
  </si>
  <si>
    <t>Número de Centros de Desarrollo Infantil para la primera infancia viabilizados para construcción</t>
  </si>
  <si>
    <t>Número de Centros de Desarrollo Infantil para la primera infancia terminados en la vigencia</t>
  </si>
  <si>
    <t>Número de Centros de Desarrollo Infantil para la primera infancia terminados en la vigencia / Número de Centros de Desarrollo Infantil para la primera infancia viabilizados para construcción</t>
  </si>
  <si>
    <t>Actas de recibo de obra y entrega física de obra al ICBF</t>
  </si>
  <si>
    <t>Ficha técnica de viabilidad poara construcción de CDI emitida por el Grupo de Infraestructura inmobiliaria</t>
  </si>
  <si>
    <t>CDI terminado: Corresponde a obra de infraestructura finalizada con conexión de servicios públicos definitivos
Acta de recibo de obra y entrega física de obra al ICBF: suscrito en sitio por ejecutor de obra, entidad(es) que financia(n) el proyecto, mediante el cual se da recibo a satisfacción de la obra
Ficha técnica de viabilidad para construccipon de CDI emitida por el Grupo de Infraestructura Inmobiliaria: Documento mediante el cual se avala la pertinencia del proyecto en términos técnicos, jurídicos y financieros</t>
  </si>
  <si>
    <t>* Las modalidades que hacen parte de la atención integral a la Primera Infancia son: CDI sin Arriendo, CDI con Arriendo, Hogares Infantiles, Lactantes y Preescolares, Jardines Sociales, Hogares Empresariales, Hogares Múltiples, Desarrollo Infantil en Medio Familiar, HCB Integral, Convenio Especial-Institucional, Convenio Especial Familiar, Convenio Especial - Comunitario, Atención a niños hasta los 3 años en establecimientos de reclusión de mujeres.
* En la meta proyectada, se contempla el proceso de tránsito del programa DIA y HCB a modalidades de Atención Integral y el fortalecimiento de los HCB Integrales. En Sede quedan registrado el transito y ampliación, hasta que se efectué el ejercicio y se pueda regionalizar. 
* La meta incluye la atención de entes territoriales por medio de convenios de canasta local.
* El denominador variará mes a mes de acuerdo a las modificaciones realizadas a la programación de metas sociales en el SIM, con esté se valorará el indicador mes a mes.</t>
  </si>
  <si>
    <t>Meta Programada en SIM (Modalidades HCB )</t>
  </si>
  <si>
    <t>Consolidado de Metas Sociales y Financieras (Programación Inicial)</t>
  </si>
  <si>
    <t>El indicador permite ver el porcentaje del presupuesto asignado que a la fecha de corte está respaldado por un compromiso (contrato, convenio, resuolución)</t>
  </si>
  <si>
    <t>Este indicador permite ver la ejecución del presupuesto que a la fecha de corte la entidad adeuda como consecuencia de la recepción de bienes o servicios contratados</t>
  </si>
  <si>
    <t>PAC programado en el mes corresponde al asignado conforme a las solicitudes de cada regional y para efectos del indicador no se disminuirá por las modificaciones de aplazamientos o reducciones que sean solicitadas</t>
  </si>
  <si>
    <t>PAC programado en el mes corresponde al asignado conforme a las solicitudes de cada regional y para efectos del indicador no se disminuirá por las modificaciones de aplazamiento o reducciones que sean solicitadas</t>
  </si>
  <si>
    <t>Número de municipios con asistencia técnica para la implementación de las rutas de atención integral para el Restablecimiento de Derechos de la menor de 14 años embarazada.</t>
  </si>
  <si>
    <t>Reporte de Gestión Trimestral</t>
  </si>
  <si>
    <t>Porcentaje de Unidades de Servicio de Atención a adolescentes y jóvenes del Sistema de Responsbilidad Penal - SRPA, con implementación de procesos de formación en prácticas restaurativas</t>
  </si>
  <si>
    <t>Unidades de HCB Tradicionales focalizadas programadas en SIM</t>
  </si>
  <si>
    <t>Número de Hogares Comunitarios que cumplen los estándares de Atención Integral / Unidades de HCB Tradicionales focalizadas programadas en SIM</t>
  </si>
  <si>
    <t>La línea base  tiene en cuenta el avance realizado durante la vigencia 2014, en el proceso de implementación de la estrategia de Prácticas Restaurativas  articuladas  con  Marco Pedagógico en los Centros De Atención Especializada para adolescentes en conflicto con la ley y la prueba piloto realizad con Dos (2) Regionales en Servicios No privativos de la libertad.
El denominador da cuenta de número de unidades de atención reportadas con corte al 30 de Diciembre de 2014 y que va hacer constante para todo el Cuatrienio.
Con la finalidad de generar las condiciones de intercambio, diálogo y concertación entre los adolescentes entre 14 y 18 años de edad vinculados al Sistema de Responsbailidad Penal para Adolescentes - SRPA, su familia, las comunidades y de ser posible las víctimas y, con el fin de lograr resultados restaurativos, además de la integración social de las partes y la reparación del tejido social afectado por el delito, el ICBF promueve una estrategia integral, organizada y sistemática para la implementación de procesos de formación en prácticas restaurativas en tres fases a saber: sensibilización, afianzamiento y consolidación
Así las cosas desde que la Unidad de Servicio inice con la primera fase ya se podrán incluir dentro del reporte del numerador</t>
  </si>
  <si>
    <t>Identificar el número de adolescentes, que llevan mas de seis (6) meses de permanencia en el Sistema de Responsabilidad Penal para Asolescentes - SRPA, sancionados con medida privativa de libertad en Centros de Atención Especializada - CAE y a los cuales se les ha garantizado los derechos de identidad, salud y educación a través de la articulación con las entidades del Sistema NAcional de Bienestar Familiar - SNBF</t>
  </si>
  <si>
    <t>Conocer el porcentaje  de familias atendidas por  la  modalidad "Familias con Bienestar" frente  a las familias programadas en la vigencia
Conocer el porcentaje de familias Red Unidos atendidas por la modalidad "Familias con Bienestar" frente a las familias  Red Unidos programadas en la vigencia</t>
  </si>
  <si>
    <t>Número de familias atendidas por la modalidad "Familias con Bienestar" en la vigencia, incluyendo la población Red Unidos</t>
  </si>
  <si>
    <t>Número de familias programadas por la modalidad "Familias con Bienestar" en la vigencia, incluyendo la población Red Unidos</t>
  </si>
  <si>
    <t>Número de familias atendidas por la modalidad "Familias con Bienestar" en la vigencia, incluyendo la población Red Unidos / Número de familias programadas por la modalidad "Familias con Bienestar" en la vigencia, incluyendo la población Red Unidos</t>
  </si>
  <si>
    <t>El reporte de información iniciará en el mes de julio toda vez que se debe realizar el proceso de banco de oferentes y posterior contratación directa
Para la vigencia 2015, se definió una meta de 17.000 familias pertenecientes a la Red Unidos a atender en la modalidad "Familias con Bienestar"</t>
  </si>
  <si>
    <t>Número total de quejas recibidas para tramite en la vigencia 2015</t>
  </si>
  <si>
    <t>Número de entidades territoriales con acompañamiento para la implementación de la Ruta Integral de Atenciones</t>
  </si>
  <si>
    <t>Entidades territoriales que reciben acompañamiento y orientaciones técnicas en la apropiación e implementación de la ruta integral de atenciones acorde con los planteamientos conceptuales y de gestión de la Estrategia de Cero a Siempre</t>
  </si>
  <si>
    <t>Número de entidades territoriales que recibieron acompañamiento y orientación técnica en la apropiación e implementación de la ruta integral de atenciones.</t>
  </si>
  <si>
    <t>Total de entidades territoriales focalizadas en la vigencia para recibir acompañamiento y orientaciones técnicas en la apropiación e implementación de la ruta integral de atenciones.</t>
  </si>
  <si>
    <t>Número de entidades territoriales que recibieron acompañamiento y orientación técnica en la apropiación e implementación de la ruta integral de atenciones / Total de entidades territoriales focalizadas en la vigencia para recibir acompañamiento y orientaciones técnicas en la apropiación e implementación de la ruta integral de atenciones</t>
  </si>
  <si>
    <t>Este indicador está organizado por etapas en el reporte. Fase 1: Acompañamiento para contextualización, identificación de la experiencia demostrativa del plan de trabajo; Fase 2: Acompañamiento para la armonización de la Ruta Integral de Atenciones (RIA) con la experiencia demostrativa; Fase 3: Acompañamiento para el proceso de implemenciaón de la RIA</t>
  </si>
  <si>
    <t>El 100% del diseño e implementación de la ruta integral de atenciones de infancia y adolescencia se realizará a lo largo del cuatrienio, pero en 2015 se tiene previsto un avance del 30% del mismo, que corresponde a la fase completa del diseño. El 70% restante corresponde a la fase de implementación y se llevará cabo entre 2016 y 2018.
Lo anterior explica por qué en 2015 los cuatro reportes trimestrales verificarán avances del  15%, 25% y 40% para desarrollar en su totalidad la fase de diseño descrita</t>
  </si>
  <si>
    <t xml:space="preserve">Diseño de la Ruta Integral de Atenciones de Infancia y Adolescencia (30%)
• Articulación  de acuerdos con los agentes del SNBF.
• Diseño de metodología para la construcción de la Ruta Integral de Atenciones de Infancia y Adolescencia.
• Elaboración de documentos de línea de base sobre el estado de realización de los derechos de la infancia y la adolescencia para la construcción de la ruta.
• Implementación de la metodología para la construcción participativa de la Ruta Integral de Atenciones de Infancia y Adolescencia.
• Realización de encuentros de socializacion y diálogo territorial en torno a la Ruta Integral de Atenciones de Infancia y Adolescencia.
</t>
  </si>
  <si>
    <t xml:space="preserve">El 100% del diseño e implementación de la política pública de infancia y adolescencia se realizará a lo largo del cuatrienio, pero en 2015 se tiene previsto un avance del 30% del mismo, que corresponde a la fase completa del diseño. El 70% restante corresponde a la fase de implementación y se llevará cabo entre 2016 y 2018.
Lo anterior explica por qué en 2015 los cuatro reportes trimestrales verificarán avances del  15%, 25% y 40% para desarrollar en su totalidad la fase de diseño descrita
</t>
  </si>
  <si>
    <t>Diseño de la Política Pública Integral de Infancia y Adolescencia (30%)
• Articulación  de acuerdos con los agentes del SNBF.
• Diseño de metodología para la construcción de la Política Pública Integral de Infancia y Adolescencia.
• Elaboración de documentos de línea de base sobre el estado de realización de los derechos de la infancia y la adolescencia para la construcción de la política.
• Implementación de la metodología para la construcción participativa de la Política Pública Integral de Infancia y Adolescencia.
• Realización de encuentros de socialización y diálogo territorial en torno a la Política Pública Integral de Infancia y Adolescencia.</t>
  </si>
  <si>
    <t xml:space="preserve">1. Acta de compromisos de la mesa intersectorial departamental (mínimo los siguientes sectores: ICBF, salud, educación, y representante de NNAJ)
2. Planes de desarrollo Departamental o plan Departamental de prevención de embarazo en la adolescencia.
3. Oferta institucional en el departamento respecto a la promoción de los derechos sexuales y reproductivos y la prevención del embarazo en la adolescencia. 
a. Mínimo el 50% de las instituciones educativas del Departamento cuentan con proyecto pedagógico en educación para la sexualidad (PESCC), según reporte de la Secretaría de Educación certificada, según informes de Inspección y Vigilancia.
b. El municipio cuenta con un Servicio de Salud Amigable para Adolescentes y Jóvenes (SSAAJ), por cada 15.000 adolescentes de 10 a 19 años, según proyecciones DANE del departamento
d. El Depatamento promueve, impulsa o apoya la creación de mínimo cinco,  grupos, organizaciones o redes de niños, niñas, adolescentes y/o jóvenes que promueven los derechos sexuales y reproductivos.
e. El departamento implementa estrategias para garantizar la permanencia escolar de adolescentes gestantes, madres y padres adolescentes en las instituciones educativas del municipio.
f. El departamento implementa la Jornada única en las instituciones educativas públicas.
4. Taller de capacitación a la mesa intersectorial departamental (mínimo 3 sectores - sin incluir al ICBF - y representante de NNAJ) en los lineamientos nacionales de prevención de embarazo en la adolescencia (mínimo 4 horas)
5. Mínimo dos actividades de visibilización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 
</t>
  </si>
  <si>
    <t xml:space="preserve">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cinco (5) de los siguientes ocho (8)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
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g. MinCultura
h. ANSPE
4)  Mínimo dos actividades de visibilización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 
Niveles de implementación:
Bajo  
1 o 2 criterios 
Medio 
3 criterios
Alto
 4 criterios
</t>
  </si>
  <si>
    <t>Porcentaje de niños y niñas atendidos en Hogares Comunitarios transitados a las Modalidades de Atención Integral</t>
  </si>
  <si>
    <t>Número de niños y niñas atendidos en Hogares Comunitarios transitados a las Modalidades de Atención Integral.</t>
  </si>
  <si>
    <t>Número de niños y niñas atendidos en Hogares Comunitarios transitados a las Modalidades de Atención Integral. / Meta Programada en SIM (Modalidades HCB )</t>
  </si>
  <si>
    <t>En el cálculo del indicador, se tendrá en cuenta el incremento de la Atención Integral.</t>
  </si>
  <si>
    <t>Consolidado de Metas Sociales y Financieras - Informe de la Dirección de Primera Infancia</t>
  </si>
  <si>
    <t>1000 decisiones de fondo. (este será fijo)</t>
  </si>
  <si>
    <t>Sumatoria de las decisiones de fondo (Archivos + ID + Cargos + Fallos) / 1000 decisiones de fondo. (este será fijo)</t>
  </si>
  <si>
    <t>Procesos IP+ Procesos ID + Inhibitorios + Citación a Audiencia + remisión por competencia tramitados a la fecha de corte  / Número total de quejas recibidas para tramite en la vigencia 2015.</t>
  </si>
  <si>
    <t>Número de niños, niñas y adolescentes participantes del Programa Generaciones con Bienestar en todas sus modalidades + La atención de la población de Red Unidos  / sumatoria del total de niños niños, niñas y adolescentes participantes del Programa Generaciones con Bienestar en todas sus modalidades programados  + La atención de la población de Red Unidos</t>
  </si>
  <si>
    <t>Número de niños, niñas y adolescentes participantes del Programa Generaciones con Bienestar en todas sus modalidades +  La atención de la población de Red Unidos</t>
  </si>
  <si>
    <t>sumatoria del total de niños niños, niñas y adolescentes participantes del Programa Generaciones con Bienestar en todas sus modalidades programados  + La atención de la población de Red Unidos</t>
  </si>
  <si>
    <t>MPM4-10</t>
  </si>
  <si>
    <t>Número de  cupos de niños y niñas beneficiarios del Programa DIA atendidos con la entrega de Alimentos de Alto Valor Nutricional</t>
  </si>
  <si>
    <t xml:space="preserve">Medir el número de cupos de niños y niñas beneficiarios del Programa DIA atendidos a traves de la entrega de Alimentos de Alto Valor Nutricional  </t>
  </si>
  <si>
    <t>Estatico</t>
  </si>
  <si>
    <t>Número de cupos de  niños y niñas beneficiarios del Programa DIA atendidos con la entrega de Alimentos de Alto Valor Nutricional/Numero de cupos de niños y niñas beneficiarios del Programa DIA proyectados a atender con la entrega de Alimentos de Alto Valor Nutricional</t>
  </si>
  <si>
    <t>Número de cupos de  niños y niñas beneficiarios del Programa DIA atendidos con la entrega de Alimentos de Alto Valor Nutricional</t>
  </si>
  <si>
    <t>Numero de cupos  de niños y niñas beneficiarios del Programa DIA proyectados a atender con la entrega de Alimentos de Alto Valor Nutricional</t>
  </si>
  <si>
    <t>La Subdireccion de Programación  reportará a la Dirección de Nutricion los cambios que se presenten en  el consolidado metas sociales y financieras (programación vigente), fuente  para el calculo del denominador de este indicador.
Para el calculo y reporte del Indicador se debe tener en cuenta que la distribución se realizara en seis ciclos asi:
Junio 15 - Julio 15 (Reporte: Agosto)
Junio 15 - Agosto 15 (Reporte: Septiembre)
Agosto 15 - Septiembre 15 (Reporte: Octubre)
Septiembre 15 - Octubre 15 (Reporte: Noviembre)
Octubre 15 - Noviembre 15 (Reporte: Diciembre)
Noviembre 15 - Diciembre 15 (Reporte: Enero 2016)</t>
  </si>
  <si>
    <t xml:space="preserve">Para el cálculo del numerador se toma la cantidad de Alimentos de Alto Valor Nutricional efectivamente  entregada y   reportada  en el sistema de información E-logistic,  dividida entre el numero de días de atención en cada ciclo (20).  </t>
  </si>
  <si>
    <t xml:space="preserve">Consolidado metas sociales y financieras (programación vigente) Meta 328.000 cupos de Beneficiarios en el SIM para los 6 ciclos de entrega. </t>
  </si>
  <si>
    <t>* Complemento Nutricional Tipo 1: para niñas y niños de 6 a 11 meses, constituido por un paquete de Bienestarina MAS natural y/o Saborizada de 900 gramos niño/mes, correspondiente al suministro de 30 gramos al día.
* Complemento Nutricional Tipo 2: para niñas y niños de 12 meses a 4 años 11 meses y/o madres gestantes o lactantes pertenecientes a la Modalidad FAMI, constituido por: 
* Una porción por 200 ml de leche entera natural o saborizada o bebida láctea con avena, Ultra Alta Temperatura (UAT/UHT) fortificadas con Hierro, Zinc, en forma aminoquelada y Ácido Fólico. 
* Una galleta u otro producto a base de cereal, de mínimo 30 gramos, enriquecido con Hierro en forma aminoquelada y Ácido Fólico.
* Un paquete de Bienestarina MAS natural y/o saborizada de 900 gramos niño/mes, correspondiente al suministro de 30 gramos al día que se proporcionará con el fin de mejorar la adecuación nutricional, garantizar una complementación alimentaria para los fines de semana y minimizar el impacto de dilución del complemento entre otros miembros de la familia.
* Beneficiarios Complemento Tipo 1: 6meses 
* Beneficiarios Complemento Tipo 2: 120 días</t>
  </si>
  <si>
    <t>Dirección de Nutrición.</t>
  </si>
  <si>
    <t>NEW</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</si>
</sst>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_ ;\-#,##0\ "/>
    <numFmt numFmtId="165" formatCode="0.0%"/>
    <numFmt numFmtId="166" formatCode="#,##0.0"/>
    <numFmt numFmtId="167" formatCode="_-* #,##0_-;\-* #,##0_-;_-* &quot;-&quot;??_-;_-@_-"/>
  </numFmts>
  <fonts count="45" x14ac:knownFonts="1">
    <font>
      <sz val="11"/>
      <color theme="1"/>
      <name val="Calibri"/>
      <family val="2"/>
      <charset val="1"/>
      <scheme val="minor"/>
    </font>
    <font>
      <sz val="11"/>
      <color theme="1"/>
      <name val="Calibri"/>
      <family val="2"/>
      <scheme val="minor"/>
    </font>
    <font>
      <sz val="11"/>
      <color theme="1"/>
      <name val="Calibri"/>
      <family val="2"/>
      <charset val="1"/>
      <scheme val="minor"/>
    </font>
    <font>
      <sz val="10"/>
      <name val="Calibri Light"/>
      <family val="2"/>
      <scheme val="major"/>
    </font>
    <font>
      <b/>
      <sz val="14"/>
      <name val="Calibri Light"/>
      <family val="2"/>
      <scheme val="major"/>
    </font>
    <font>
      <sz val="10"/>
      <color theme="0"/>
      <name val="Calibri Light"/>
      <family val="2"/>
      <scheme val="major"/>
    </font>
    <font>
      <b/>
      <sz val="9"/>
      <color theme="0"/>
      <name val="Calibri Light"/>
      <family val="2"/>
      <scheme val="major"/>
    </font>
    <font>
      <b/>
      <sz val="10"/>
      <name val="Calibri Light"/>
      <family val="2"/>
      <scheme val="major"/>
    </font>
    <font>
      <b/>
      <sz val="9"/>
      <name val="Calibri Light"/>
      <family val="2"/>
      <scheme val="major"/>
    </font>
    <font>
      <sz val="8"/>
      <name val="Calibri Light"/>
      <family val="2"/>
      <scheme val="major"/>
    </font>
    <font>
      <sz val="9"/>
      <name val="Calibri Light"/>
      <family val="2"/>
      <scheme val="major"/>
    </font>
    <font>
      <sz val="10"/>
      <color rgb="FFFF0000"/>
      <name val="Calibri Light"/>
      <family val="2"/>
      <scheme val="major"/>
    </font>
    <font>
      <sz val="10"/>
      <color theme="1"/>
      <name val="Calibri Light"/>
      <family val="2"/>
      <scheme val="major"/>
    </font>
    <font>
      <sz val="10"/>
      <color theme="0"/>
      <name val="Calibri"/>
      <family val="2"/>
      <charset val="1"/>
      <scheme val="minor"/>
    </font>
    <font>
      <sz val="9"/>
      <color theme="1"/>
      <name val="Calibri"/>
      <family val="2"/>
      <charset val="1"/>
      <scheme val="minor"/>
    </font>
    <font>
      <sz val="9"/>
      <name val="Calibri"/>
      <family val="2"/>
      <charset val="1"/>
      <scheme val="minor"/>
    </font>
    <font>
      <b/>
      <sz val="11"/>
      <color theme="0"/>
      <name val="Calibri"/>
      <family val="2"/>
      <scheme val="minor"/>
    </font>
    <font>
      <b/>
      <sz val="11"/>
      <color theme="1"/>
      <name val="Calibri"/>
      <family val="2"/>
      <scheme val="minor"/>
    </font>
    <font>
      <b/>
      <sz val="11"/>
      <name val="Calibri"/>
      <family val="2"/>
      <scheme val="minor"/>
    </font>
    <font>
      <sz val="10"/>
      <color theme="1"/>
      <name val="Calibri"/>
      <family val="2"/>
      <charset val="1"/>
      <scheme val="minor"/>
    </font>
    <font>
      <b/>
      <sz val="8"/>
      <name val="Calibri Light"/>
      <family val="2"/>
      <scheme val="major"/>
    </font>
    <font>
      <sz val="9"/>
      <color theme="0"/>
      <name val="Calibri"/>
      <family val="2"/>
      <charset val="1"/>
      <scheme val="minor"/>
    </font>
    <font>
      <u/>
      <sz val="11"/>
      <color theme="10"/>
      <name val="Calibri"/>
      <family val="2"/>
      <charset val="1"/>
      <scheme val="minor"/>
    </font>
    <font>
      <b/>
      <sz val="11"/>
      <name val="Calibri"/>
      <family val="2"/>
      <charset val="1"/>
      <scheme val="minor"/>
    </font>
    <font>
      <u/>
      <sz val="9"/>
      <color theme="10"/>
      <name val="Calibri"/>
      <family val="2"/>
      <charset val="1"/>
      <scheme val="minor"/>
    </font>
    <font>
      <sz val="9"/>
      <color theme="1"/>
      <name val="Calibri"/>
      <family val="2"/>
      <scheme val="minor"/>
    </font>
    <font>
      <sz val="9"/>
      <color rgb="FFFF0000"/>
      <name val="Calibri Light"/>
      <family val="2"/>
      <scheme val="major"/>
    </font>
    <font>
      <sz val="10"/>
      <name val="Calibri"/>
      <family val="2"/>
      <charset val="1"/>
      <scheme val="minor"/>
    </font>
    <font>
      <sz val="8"/>
      <color theme="1"/>
      <name val="Calibri"/>
      <family val="2"/>
      <scheme val="minor"/>
    </font>
    <font>
      <sz val="8"/>
      <name val="Calibri"/>
      <family val="2"/>
      <scheme val="minor"/>
    </font>
    <font>
      <sz val="8"/>
      <color theme="0"/>
      <name val="Calibri"/>
      <family val="2"/>
      <scheme val="minor"/>
    </font>
    <font>
      <sz val="10"/>
      <name val="Calibri"/>
      <family val="2"/>
      <scheme val="minor"/>
    </font>
    <font>
      <sz val="10"/>
      <color theme="0"/>
      <name val="Calibri"/>
      <family val="2"/>
      <scheme val="minor"/>
    </font>
    <font>
      <b/>
      <sz val="14"/>
      <name val="Calibri"/>
      <family val="2"/>
      <scheme val="minor"/>
    </font>
    <font>
      <b/>
      <sz val="9"/>
      <color theme="0"/>
      <name val="Calibri"/>
      <family val="2"/>
      <scheme val="minor"/>
    </font>
    <font>
      <b/>
      <sz val="10"/>
      <color theme="0"/>
      <name val="Calibri"/>
      <family val="2"/>
      <scheme val="minor"/>
    </font>
    <font>
      <b/>
      <sz val="10"/>
      <name val="Calibri"/>
      <family val="2"/>
      <scheme val="minor"/>
    </font>
    <font>
      <b/>
      <sz val="9"/>
      <name val="Calibri"/>
      <family val="2"/>
      <scheme val="minor"/>
    </font>
    <font>
      <sz val="9"/>
      <color theme="0"/>
      <name val="Calibri"/>
      <family val="2"/>
      <scheme val="minor"/>
    </font>
    <font>
      <sz val="9"/>
      <color theme="5" tint="-0.499984740745262"/>
      <name val="Calibri"/>
      <family val="2"/>
      <charset val="1"/>
      <scheme val="minor"/>
    </font>
    <font>
      <sz val="8"/>
      <color theme="4" tint="-0.249977111117893"/>
      <name val="Calibri"/>
      <family val="2"/>
      <charset val="1"/>
      <scheme val="minor"/>
    </font>
    <font>
      <b/>
      <sz val="9"/>
      <color theme="1"/>
      <name val="Calibri"/>
      <family val="2"/>
      <charset val="1"/>
      <scheme val="minor"/>
    </font>
    <font>
      <b/>
      <sz val="9"/>
      <color theme="0"/>
      <name val="Calibri"/>
      <family val="2"/>
      <charset val="1"/>
      <scheme val="minor"/>
    </font>
    <font>
      <sz val="8"/>
      <color theme="0" tint="-0.499984740745262"/>
      <name val="Calibri"/>
      <family val="2"/>
      <scheme val="minor"/>
    </font>
    <font>
      <b/>
      <sz val="9"/>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1" tint="4.9989318521683403E-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D1E6C4"/>
        <bgColor indexed="64"/>
      </patternFill>
    </fill>
    <fill>
      <patternFill patternType="solid">
        <fgColor rgb="FFF1F7ED"/>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00"/>
        <bgColor indexed="64"/>
      </patternFill>
    </fill>
  </fills>
  <borders count="25">
    <border>
      <left/>
      <right/>
      <top/>
      <bottom/>
      <diagonal/>
    </border>
    <border>
      <left style="hair">
        <color theme="8" tint="-0.24994659260841701"/>
      </left>
      <right style="hair">
        <color theme="8" tint="-0.24994659260841701"/>
      </right>
      <top style="hair">
        <color theme="8" tint="-0.24994659260841701"/>
      </top>
      <bottom style="hair">
        <color theme="8" tint="-0.24994659260841701"/>
      </bottom>
      <diagonal/>
    </border>
    <border>
      <left style="hair">
        <color theme="8" tint="-0.24994659260841701"/>
      </left>
      <right/>
      <top style="hair">
        <color theme="8" tint="-0.24994659260841701"/>
      </top>
      <bottom style="hair">
        <color theme="8" tint="-0.24994659260841701"/>
      </bottom>
      <diagonal/>
    </border>
    <border>
      <left/>
      <right style="hair">
        <color theme="8" tint="-0.24994659260841701"/>
      </right>
      <top style="hair">
        <color theme="8" tint="-0.24994659260841701"/>
      </top>
      <bottom style="hair">
        <color theme="8" tint="-0.24994659260841701"/>
      </bottom>
      <diagonal/>
    </border>
    <border>
      <left/>
      <right/>
      <top style="hair">
        <color theme="8" tint="-0.24994659260841701"/>
      </top>
      <bottom style="hair">
        <color theme="8" tint="-0.24994659260841701"/>
      </bottom>
      <diagonal/>
    </border>
    <border>
      <left style="hair">
        <color theme="8" tint="-0.24994659260841701"/>
      </left>
      <right/>
      <top style="hair">
        <color theme="8" tint="-0.24994659260841701"/>
      </top>
      <bottom/>
      <diagonal/>
    </border>
    <border>
      <left/>
      <right style="hair">
        <color theme="8" tint="-0.24994659260841701"/>
      </right>
      <top style="hair">
        <color theme="8" tint="-0.24994659260841701"/>
      </top>
      <bottom/>
      <diagonal/>
    </border>
    <border>
      <left style="hair">
        <color theme="8" tint="-0.24994659260841701"/>
      </left>
      <right/>
      <top/>
      <bottom style="hair">
        <color theme="8" tint="-0.24994659260841701"/>
      </bottom>
      <diagonal/>
    </border>
    <border>
      <left/>
      <right style="hair">
        <color theme="8" tint="-0.24994659260841701"/>
      </right>
      <top/>
      <bottom style="hair">
        <color theme="8" tint="-0.24994659260841701"/>
      </bottom>
      <diagonal/>
    </border>
    <border>
      <left style="hair">
        <color theme="8" tint="-0.24994659260841701"/>
      </left>
      <right/>
      <top/>
      <bottom/>
      <diagonal/>
    </border>
    <border>
      <left/>
      <right style="hair">
        <color theme="8" tint="-0.24994659260841701"/>
      </right>
      <top/>
      <bottom/>
      <diagonal/>
    </border>
    <border>
      <left/>
      <right/>
      <top/>
      <bottom style="hair">
        <color theme="8" tint="-0.24994659260841701"/>
      </bottom>
      <diagonal/>
    </border>
    <border>
      <left style="hair">
        <color theme="9" tint="-0.24994659260841701"/>
      </left>
      <right style="hair">
        <color theme="9" tint="-0.24994659260841701"/>
      </right>
      <top style="hair">
        <color theme="9" tint="-0.24994659260841701"/>
      </top>
      <bottom style="hair">
        <color theme="9" tint="-0.24994659260841701"/>
      </bottom>
      <diagonal/>
    </border>
    <border>
      <left/>
      <right style="hair">
        <color theme="9" tint="-0.24994659260841701"/>
      </right>
      <top style="hair">
        <color theme="9" tint="-0.24994659260841701"/>
      </top>
      <bottom style="hair">
        <color theme="9" tint="-0.24994659260841701"/>
      </bottom>
      <diagonal/>
    </border>
    <border>
      <left style="hair">
        <color theme="9" tint="-0.24994659260841701"/>
      </left>
      <right/>
      <top style="hair">
        <color theme="9" tint="-0.24994659260841701"/>
      </top>
      <bottom/>
      <diagonal/>
    </border>
    <border>
      <left/>
      <right style="hair">
        <color theme="9" tint="-0.24994659260841701"/>
      </right>
      <top style="hair">
        <color theme="9" tint="-0.24994659260841701"/>
      </top>
      <bottom/>
      <diagonal/>
    </border>
    <border>
      <left style="hair">
        <color theme="9" tint="-0.24994659260841701"/>
      </left>
      <right/>
      <top/>
      <bottom style="hair">
        <color theme="9" tint="-0.24994659260841701"/>
      </bottom>
      <diagonal/>
    </border>
    <border>
      <left/>
      <right style="hair">
        <color theme="9" tint="-0.24994659260841701"/>
      </right>
      <top/>
      <bottom style="hair">
        <color theme="9" tint="-0.24994659260841701"/>
      </bottom>
      <diagonal/>
    </border>
    <border>
      <left style="hair">
        <color theme="9" tint="-0.24994659260841701"/>
      </left>
      <right/>
      <top style="hair">
        <color theme="9" tint="-0.24994659260841701"/>
      </top>
      <bottom style="hair">
        <color theme="9" tint="-0.24994659260841701"/>
      </bottom>
      <diagonal/>
    </border>
    <border>
      <left style="hair">
        <color theme="9" tint="-0.24994659260841701"/>
      </left>
      <right style="hair">
        <color theme="9" tint="-0.24994659260841701"/>
      </right>
      <top style="hair">
        <color theme="9" tint="-0.24994659260841701"/>
      </top>
      <bottom/>
      <diagonal/>
    </border>
    <border>
      <left style="hair">
        <color theme="9" tint="-0.24994659260841701"/>
      </left>
      <right style="hair">
        <color theme="9" tint="-0.24994659260841701"/>
      </right>
      <top/>
      <bottom style="hair">
        <color theme="9" tint="-0.24994659260841701"/>
      </bottom>
      <diagonal/>
    </border>
    <border>
      <left/>
      <right/>
      <top style="hair">
        <color theme="9" tint="-0.24994659260841701"/>
      </top>
      <bottom/>
      <diagonal/>
    </border>
    <border>
      <left/>
      <right/>
      <top/>
      <bottom style="hair">
        <color theme="9" tint="-0.24994659260841701"/>
      </bottom>
      <diagonal/>
    </border>
    <border>
      <left style="hair">
        <color theme="9" tint="-0.24994659260841701"/>
      </left>
      <right/>
      <top/>
      <bottom/>
      <diagonal/>
    </border>
    <border>
      <left/>
      <right style="hair">
        <color theme="9" tint="-0.24994659260841701"/>
      </right>
      <top/>
      <bottom/>
      <diagonal/>
    </border>
  </borders>
  <cellStyleXfs count="7">
    <xf numFmtId="0" fontId="0" fillId="0" borderId="0"/>
    <xf numFmtId="43"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484">
    <xf numFmtId="0" fontId="0" fillId="0" borderId="0" xfId="0"/>
    <xf numFmtId="0" fontId="3" fillId="2" borderId="0" xfId="0" applyFont="1" applyFill="1" applyBorder="1" applyAlignment="1">
      <alignment horizontal="left" vertical="center"/>
    </xf>
    <xf numFmtId="0" fontId="3" fillId="3"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1" xfId="0" applyFont="1" applyFill="1" applyBorder="1" applyAlignment="1">
      <alignment horizontal="center" vertical="center"/>
    </xf>
    <xf numFmtId="0" fontId="6" fillId="4" borderId="1" xfId="0" applyFont="1" applyFill="1" applyBorder="1" applyAlignment="1">
      <alignment horizontal="left" vertical="center" indent="1"/>
    </xf>
    <xf numFmtId="0" fontId="3" fillId="2" borderId="0" xfId="0" applyFont="1" applyFill="1" applyBorder="1" applyAlignment="1">
      <alignment horizontal="center" vertical="center"/>
    </xf>
    <xf numFmtId="0" fontId="7" fillId="2" borderId="0" xfId="0" applyFont="1" applyFill="1" applyBorder="1" applyAlignment="1">
      <alignment horizontal="left" vertical="center"/>
    </xf>
    <xf numFmtId="3" fontId="3" fillId="2" borderId="1" xfId="2" applyNumberFormat="1" applyFont="1" applyFill="1" applyBorder="1" applyAlignment="1">
      <alignment horizontal="center" vertical="center"/>
    </xf>
    <xf numFmtId="164" fontId="3" fillId="2" borderId="1" xfId="1" applyNumberFormat="1" applyFont="1" applyFill="1" applyBorder="1" applyAlignment="1">
      <alignment horizontal="center" vertical="center"/>
    </xf>
    <xf numFmtId="0" fontId="7" fillId="5" borderId="2" xfId="0" applyFont="1" applyFill="1" applyBorder="1" applyAlignment="1">
      <alignment horizontal="center" vertical="center"/>
    </xf>
    <xf numFmtId="0" fontId="3" fillId="2" borderId="1" xfId="0" applyFont="1" applyFill="1" applyBorder="1" applyAlignment="1">
      <alignment horizontal="left" vertical="center" indent="1"/>
    </xf>
    <xf numFmtId="0" fontId="7" fillId="6" borderId="2" xfId="0" applyFont="1" applyFill="1" applyBorder="1" applyAlignment="1">
      <alignment horizontal="center" vertical="center"/>
    </xf>
    <xf numFmtId="0" fontId="9" fillId="2" borderId="1" xfId="0" applyFont="1" applyFill="1" applyBorder="1" applyAlignment="1">
      <alignment horizontal="center" vertical="center"/>
    </xf>
    <xf numFmtId="0" fontId="3" fillId="2" borderId="0" xfId="0" applyFont="1" applyFill="1" applyBorder="1" applyAlignment="1">
      <alignment horizontal="right" vertical="center"/>
    </xf>
    <xf numFmtId="0" fontId="8" fillId="5" borderId="1" xfId="0" applyFont="1" applyFill="1" applyBorder="1" applyAlignment="1">
      <alignment horizontal="center" vertical="center"/>
    </xf>
    <xf numFmtId="165" fontId="3" fillId="2" borderId="1" xfId="2" applyNumberFormat="1" applyFont="1" applyFill="1" applyBorder="1" applyAlignment="1">
      <alignment horizontal="center" vertical="center"/>
    </xf>
    <xf numFmtId="9" fontId="3" fillId="2" borderId="1" xfId="2" applyFont="1" applyFill="1" applyBorder="1" applyAlignment="1">
      <alignment horizontal="center" vertical="center"/>
    </xf>
    <xf numFmtId="0" fontId="11" fillId="2"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3" fillId="2" borderId="0" xfId="0" applyFont="1" applyFill="1" applyBorder="1" applyAlignment="1">
      <alignment vertical="center"/>
    </xf>
    <xf numFmtId="0" fontId="3" fillId="2" borderId="11" xfId="0" applyFont="1" applyFill="1" applyBorder="1" applyAlignment="1">
      <alignment horizontal="left" vertical="center"/>
    </xf>
    <xf numFmtId="165" fontId="11" fillId="2" borderId="1" xfId="2" applyNumberFormat="1" applyFont="1" applyFill="1" applyBorder="1" applyAlignment="1">
      <alignment horizontal="center" vertical="center"/>
    </xf>
    <xf numFmtId="9" fontId="3" fillId="2" borderId="1" xfId="2" applyNumberFormat="1" applyFont="1" applyFill="1" applyBorder="1" applyAlignment="1">
      <alignment horizontal="center" vertical="center"/>
    </xf>
    <xf numFmtId="10" fontId="3" fillId="2" borderId="1" xfId="2" applyNumberFormat="1" applyFont="1" applyFill="1" applyBorder="1" applyAlignment="1">
      <alignment horizontal="center" vertical="center"/>
    </xf>
    <xf numFmtId="0" fontId="13" fillId="7" borderId="0" xfId="0" applyFont="1" applyFill="1" applyAlignment="1">
      <alignment horizontal="left" vertical="center"/>
    </xf>
    <xf numFmtId="0" fontId="14" fillId="9" borderId="12" xfId="0" applyFont="1" applyFill="1" applyBorder="1" applyAlignment="1">
      <alignment horizontal="right" vertical="center"/>
    </xf>
    <xf numFmtId="0" fontId="15" fillId="0" borderId="12" xfId="0" applyFont="1" applyBorder="1" applyAlignment="1">
      <alignment vertical="center" wrapText="1"/>
    </xf>
    <xf numFmtId="165" fontId="3" fillId="0" borderId="1" xfId="2" applyNumberFormat="1" applyFont="1" applyFill="1" applyBorder="1" applyAlignment="1">
      <alignment horizontal="center" vertical="center"/>
    </xf>
    <xf numFmtId="1" fontId="3" fillId="2" borderId="1" xfId="2" applyNumberFormat="1" applyFont="1" applyFill="1" applyBorder="1" applyAlignment="1">
      <alignment horizontal="center" vertical="center"/>
    </xf>
    <xf numFmtId="9" fontId="3" fillId="2" borderId="0" xfId="2" applyFont="1" applyFill="1" applyBorder="1" applyAlignment="1">
      <alignment horizontal="left" vertical="center"/>
    </xf>
    <xf numFmtId="167" fontId="3" fillId="2" borderId="1" xfId="1" applyNumberFormat="1" applyFont="1" applyFill="1" applyBorder="1" applyAlignment="1">
      <alignment horizontal="center" vertical="center"/>
    </xf>
    <xf numFmtId="167" fontId="11" fillId="2" borderId="1" xfId="1" applyNumberFormat="1" applyFont="1" applyFill="1" applyBorder="1" applyAlignment="1">
      <alignment horizontal="center" vertical="center"/>
    </xf>
    <xf numFmtId="43" fontId="3" fillId="2" borderId="0" xfId="1" applyFont="1" applyFill="1" applyBorder="1" applyAlignment="1">
      <alignment horizontal="left" vertical="center"/>
    </xf>
    <xf numFmtId="0" fontId="19" fillId="8" borderId="0" xfId="0" applyFont="1" applyFill="1" applyAlignment="1">
      <alignment horizontal="left" vertical="center"/>
    </xf>
    <xf numFmtId="165" fontId="3" fillId="6" borderId="1" xfId="2" applyNumberFormat="1" applyFont="1" applyFill="1" applyBorder="1" applyAlignment="1">
      <alignment horizontal="center" vertical="center"/>
    </xf>
    <xf numFmtId="0" fontId="14" fillId="9" borderId="13" xfId="0" applyFont="1" applyFill="1" applyBorder="1" applyAlignment="1">
      <alignment horizontal="center" vertical="center" wrapText="1"/>
    </xf>
    <xf numFmtId="0" fontId="15" fillId="8" borderId="0" xfId="0" applyFont="1" applyFill="1" applyAlignment="1">
      <alignment vertical="center" wrapText="1"/>
    </xf>
    <xf numFmtId="0" fontId="14" fillId="2" borderId="0" xfId="0" applyFont="1" applyFill="1" applyAlignment="1">
      <alignment vertical="center"/>
    </xf>
    <xf numFmtId="0" fontId="15"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15" fillId="2" borderId="0" xfId="0" applyFont="1" applyFill="1" applyAlignment="1">
      <alignment vertical="center" wrapText="1"/>
    </xf>
    <xf numFmtId="0" fontId="14" fillId="2" borderId="0" xfId="0" applyFont="1" applyFill="1" applyAlignment="1">
      <alignment horizontal="center" vertical="center"/>
    </xf>
    <xf numFmtId="0" fontId="21" fillId="2" borderId="0" xfId="0" applyFont="1" applyFill="1" applyAlignment="1">
      <alignment horizontal="center" vertical="center"/>
    </xf>
    <xf numFmtId="0" fontId="17" fillId="2" borderId="0" xfId="0" applyFont="1" applyFill="1" applyAlignment="1">
      <alignment horizontal="center" vertical="center"/>
    </xf>
    <xf numFmtId="0" fontId="14" fillId="2" borderId="0" xfId="0" applyFont="1" applyFill="1" applyAlignment="1">
      <alignment horizontal="right" vertical="center"/>
    </xf>
    <xf numFmtId="18" fontId="15" fillId="10" borderId="12" xfId="0" applyNumberFormat="1" applyFont="1" applyFill="1" applyBorder="1" applyAlignment="1">
      <alignment horizontal="center" vertical="center"/>
    </xf>
    <xf numFmtId="0" fontId="15" fillId="10" borderId="12" xfId="0" applyFont="1" applyFill="1" applyBorder="1" applyAlignment="1">
      <alignment horizontal="center" vertical="center"/>
    </xf>
    <xf numFmtId="0" fontId="14" fillId="0" borderId="12" xfId="0" applyFont="1" applyBorder="1" applyAlignment="1">
      <alignment horizontal="center" vertical="center"/>
    </xf>
    <xf numFmtId="0" fontId="15" fillId="5" borderId="12" xfId="0" applyFont="1" applyFill="1" applyBorder="1" applyAlignment="1">
      <alignment vertical="center" wrapText="1"/>
    </xf>
    <xf numFmtId="0" fontId="16" fillId="7" borderId="18" xfId="0" applyFont="1" applyFill="1" applyBorder="1" applyAlignment="1">
      <alignment horizontal="left" vertical="center"/>
    </xf>
    <xf numFmtId="0" fontId="23" fillId="7" borderId="13" xfId="0" applyFont="1" applyFill="1" applyBorder="1" applyAlignment="1">
      <alignment vertical="center" wrapText="1"/>
    </xf>
    <xf numFmtId="0" fontId="19" fillId="8" borderId="18" xfId="0" applyFont="1" applyFill="1" applyBorder="1" applyAlignment="1">
      <alignment horizontal="left" vertical="center"/>
    </xf>
    <xf numFmtId="0" fontId="15" fillId="8" borderId="13" xfId="0" applyFont="1" applyFill="1" applyBorder="1" applyAlignment="1">
      <alignment vertical="center" wrapText="1"/>
    </xf>
    <xf numFmtId="0" fontId="16" fillId="7" borderId="14" xfId="0" applyFont="1" applyFill="1" applyBorder="1" applyAlignment="1">
      <alignment horizontal="left" vertical="center"/>
    </xf>
    <xf numFmtId="0" fontId="23" fillId="7" borderId="15" xfId="0" applyFont="1" applyFill="1" applyBorder="1" applyAlignment="1">
      <alignment vertical="center" wrapText="1"/>
    </xf>
    <xf numFmtId="0" fontId="19" fillId="8" borderId="16" xfId="0" applyFont="1" applyFill="1" applyBorder="1" applyAlignment="1">
      <alignment horizontal="left" vertical="center"/>
    </xf>
    <xf numFmtId="0" fontId="15" fillId="8" borderId="17" xfId="0" applyFont="1" applyFill="1" applyBorder="1" applyAlignment="1">
      <alignment vertical="center" wrapText="1"/>
    </xf>
    <xf numFmtId="0" fontId="19" fillId="8" borderId="14" xfId="0" applyFont="1" applyFill="1" applyBorder="1" applyAlignment="1">
      <alignment horizontal="left" vertical="center"/>
    </xf>
    <xf numFmtId="0" fontId="15" fillId="8" borderId="15" xfId="0" applyFont="1" applyFill="1" applyBorder="1" applyAlignment="1">
      <alignment vertical="center" wrapText="1"/>
    </xf>
    <xf numFmtId="0" fontId="14" fillId="2" borderId="0" xfId="0" applyFont="1" applyFill="1" applyAlignment="1">
      <alignment horizontal="left" vertical="center"/>
    </xf>
    <xf numFmtId="0" fontId="15" fillId="0" borderId="19" xfId="0" applyFont="1" applyBorder="1" applyAlignment="1">
      <alignment vertical="center" wrapText="1"/>
    </xf>
    <xf numFmtId="0" fontId="24" fillId="9" borderId="12" xfId="3" applyFont="1" applyFill="1" applyBorder="1" applyAlignment="1">
      <alignment horizontal="right" vertical="center"/>
    </xf>
    <xf numFmtId="0" fontId="24" fillId="9" borderId="19" xfId="3" applyFont="1" applyFill="1" applyBorder="1" applyAlignment="1">
      <alignment horizontal="right" vertical="center"/>
    </xf>
    <xf numFmtId="0" fontId="5" fillId="2" borderId="0" xfId="0" quotePrefix="1" applyFont="1" applyFill="1" applyBorder="1" applyAlignment="1">
      <alignment horizontal="left" vertical="center"/>
    </xf>
    <xf numFmtId="0" fontId="14" fillId="0" borderId="0" xfId="0" applyFont="1" applyFill="1"/>
    <xf numFmtId="0" fontId="0" fillId="0" borderId="0" xfId="0" applyFill="1"/>
    <xf numFmtId="0" fontId="25" fillId="0" borderId="0" xfId="0" applyFont="1" applyFill="1"/>
    <xf numFmtId="3" fontId="3" fillId="6" borderId="1" xfId="2" applyNumberFormat="1" applyFont="1" applyFill="1" applyBorder="1" applyAlignment="1">
      <alignment horizontal="center" vertical="center"/>
    </xf>
    <xf numFmtId="166" fontId="3" fillId="2" borderId="1" xfId="2" applyNumberFormat="1" applyFont="1" applyFill="1" applyBorder="1" applyAlignment="1">
      <alignment horizontal="center" vertical="center"/>
    </xf>
    <xf numFmtId="1" fontId="3" fillId="6" borderId="1" xfId="2" applyNumberFormat="1" applyFont="1" applyFill="1" applyBorder="1" applyAlignment="1">
      <alignment horizontal="center" vertical="center"/>
    </xf>
    <xf numFmtId="0" fontId="27" fillId="8" borderId="18" xfId="0" applyFont="1" applyFill="1" applyBorder="1" applyAlignment="1">
      <alignment horizontal="left" vertical="center"/>
    </xf>
    <xf numFmtId="0" fontId="6" fillId="4" borderId="1" xfId="0" applyFont="1" applyFill="1" applyBorder="1" applyAlignment="1">
      <alignment horizontal="left" vertical="center" indent="1"/>
    </xf>
    <xf numFmtId="0" fontId="7" fillId="2" borderId="0" xfId="0" applyFont="1" applyFill="1" applyBorder="1" applyAlignment="1">
      <alignment horizontal="left" vertical="center"/>
    </xf>
    <xf numFmtId="0" fontId="28" fillId="2" borderId="0" xfId="0" applyFont="1" applyFill="1" applyAlignment="1">
      <alignment vertical="center"/>
    </xf>
    <xf numFmtId="0" fontId="28" fillId="2" borderId="0" xfId="0" applyFont="1" applyFill="1" applyAlignment="1">
      <alignment horizontal="center" vertical="center" wrapText="1"/>
    </xf>
    <xf numFmtId="0" fontId="29" fillId="2" borderId="0" xfId="0" applyFont="1" applyFill="1" applyAlignment="1">
      <alignment vertical="center" wrapText="1"/>
    </xf>
    <xf numFmtId="0" fontId="28" fillId="2" borderId="0" xfId="0" applyFont="1" applyFill="1" applyAlignment="1">
      <alignment horizontal="center" vertical="center"/>
    </xf>
    <xf numFmtId="0" fontId="29" fillId="2" borderId="0" xfId="0" applyFont="1" applyFill="1" applyAlignment="1">
      <alignment horizontal="center" vertical="center"/>
    </xf>
    <xf numFmtId="0" fontId="29" fillId="2" borderId="0" xfId="0" applyFont="1" applyFill="1" applyAlignment="1">
      <alignment vertical="center"/>
    </xf>
    <xf numFmtId="18" fontId="29" fillId="10" borderId="12" xfId="0" applyNumberFormat="1" applyFont="1" applyFill="1" applyBorder="1" applyAlignment="1">
      <alignment horizontal="center" vertical="center" wrapText="1"/>
    </xf>
    <xf numFmtId="18" fontId="29" fillId="10" borderId="12" xfId="0" applyNumberFormat="1" applyFont="1" applyFill="1" applyBorder="1" applyAlignment="1">
      <alignment horizontal="center" vertical="center"/>
    </xf>
    <xf numFmtId="0" fontId="29" fillId="10" borderId="12" xfId="0" applyFont="1" applyFill="1" applyBorder="1" applyAlignment="1">
      <alignment horizontal="center" vertical="center"/>
    </xf>
    <xf numFmtId="0" fontId="28" fillId="13" borderId="12" xfId="0" applyFont="1" applyFill="1" applyBorder="1" applyAlignment="1">
      <alignment horizontal="center" vertical="center"/>
    </xf>
    <xf numFmtId="0" fontId="29" fillId="13" borderId="12" xfId="0" applyFont="1" applyFill="1" applyBorder="1" applyAlignment="1">
      <alignment horizontal="center" vertical="center"/>
    </xf>
    <xf numFmtId="0" fontId="28" fillId="0" borderId="12" xfId="0" applyFont="1" applyBorder="1" applyAlignment="1">
      <alignment horizontal="center" vertical="center" wrapText="1"/>
    </xf>
    <xf numFmtId="0" fontId="28" fillId="9" borderId="12" xfId="0" applyFont="1" applyFill="1" applyBorder="1" applyAlignment="1">
      <alignment horizontal="center" vertical="center" wrapText="1"/>
    </xf>
    <xf numFmtId="3" fontId="28" fillId="0" borderId="12" xfId="2" applyNumberFormat="1" applyFont="1" applyBorder="1" applyAlignment="1">
      <alignment horizontal="center" vertical="center"/>
    </xf>
    <xf numFmtId="0" fontId="28" fillId="0" borderId="12" xfId="0" applyFont="1" applyBorder="1" applyAlignment="1">
      <alignment horizontal="center" vertical="center"/>
    </xf>
    <xf numFmtId="0" fontId="28" fillId="5" borderId="12" xfId="0" applyFont="1" applyFill="1" applyBorder="1" applyAlignment="1">
      <alignment horizontal="center" vertical="center"/>
    </xf>
    <xf numFmtId="0" fontId="29" fillId="5" borderId="12" xfId="0" applyFont="1" applyFill="1" applyBorder="1" applyAlignment="1">
      <alignment horizontal="center" vertical="center"/>
    </xf>
    <xf numFmtId="9" fontId="28" fillId="0" borderId="12" xfId="2" applyFont="1" applyBorder="1" applyAlignment="1">
      <alignment horizontal="center" vertical="center"/>
    </xf>
    <xf numFmtId="0" fontId="28" fillId="6" borderId="12" xfId="0" applyFont="1" applyFill="1" applyBorder="1" applyAlignment="1">
      <alignment horizontal="center" vertical="center"/>
    </xf>
    <xf numFmtId="0" fontId="29" fillId="6" borderId="12" xfId="0" applyFont="1" applyFill="1" applyBorder="1" applyAlignment="1">
      <alignment horizontal="center" vertical="center"/>
    </xf>
    <xf numFmtId="0" fontId="29" fillId="0" borderId="12" xfId="0" applyFont="1" applyBorder="1" applyAlignment="1">
      <alignment horizontal="center" vertical="center"/>
    </xf>
    <xf numFmtId="18" fontId="30" fillId="7" borderId="12" xfId="0" applyNumberFormat="1" applyFont="1" applyFill="1" applyBorder="1" applyAlignment="1">
      <alignment horizontal="center" vertical="center" wrapText="1"/>
    </xf>
    <xf numFmtId="0" fontId="0" fillId="0" borderId="0" xfId="0" applyAlignment="1">
      <alignment horizontal="center"/>
    </xf>
    <xf numFmtId="0" fontId="15" fillId="2" borderId="12" xfId="0" applyFont="1" applyFill="1" applyBorder="1" applyAlignment="1">
      <alignment vertical="center" wrapText="1"/>
    </xf>
    <xf numFmtId="165" fontId="5" fillId="2" borderId="0" xfId="2" applyNumberFormat="1" applyFont="1" applyFill="1" applyBorder="1" applyAlignment="1">
      <alignment horizontal="left" vertical="center"/>
    </xf>
    <xf numFmtId="9" fontId="5" fillId="2" borderId="0" xfId="2" applyFont="1" applyFill="1" applyBorder="1" applyAlignment="1">
      <alignment horizontal="left" vertical="center"/>
    </xf>
    <xf numFmtId="9" fontId="5" fillId="2" borderId="0" xfId="0" applyNumberFormat="1" applyFont="1" applyFill="1" applyBorder="1" applyAlignment="1">
      <alignment horizontal="left" vertical="center"/>
    </xf>
    <xf numFmtId="0" fontId="6" fillId="4" borderId="1" xfId="0" applyFont="1" applyFill="1" applyBorder="1" applyAlignment="1">
      <alignment horizontal="left" vertical="center" indent="1"/>
    </xf>
    <xf numFmtId="0" fontId="7" fillId="2" borderId="0" xfId="0" applyFont="1" applyFill="1" applyBorder="1" applyAlignment="1">
      <alignment horizontal="left" vertical="center"/>
    </xf>
    <xf numFmtId="0" fontId="31" fillId="2" borderId="0" xfId="0" applyFont="1" applyFill="1" applyBorder="1" applyAlignment="1">
      <alignment horizontal="left" vertical="center"/>
    </xf>
    <xf numFmtId="0" fontId="32" fillId="2" borderId="0" xfId="0" applyFont="1" applyFill="1" applyBorder="1" applyAlignment="1">
      <alignment horizontal="left" vertical="center"/>
    </xf>
    <xf numFmtId="0" fontId="31" fillId="3" borderId="0" xfId="0" applyFont="1" applyFill="1" applyBorder="1" applyAlignment="1">
      <alignment horizontal="left" vertical="center"/>
    </xf>
    <xf numFmtId="0" fontId="31" fillId="2" borderId="1" xfId="0" applyFont="1" applyFill="1" applyBorder="1" applyAlignment="1">
      <alignment horizontal="center" vertical="center"/>
    </xf>
    <xf numFmtId="0" fontId="34" fillId="4" borderId="1" xfId="0" applyFont="1" applyFill="1" applyBorder="1" applyAlignment="1">
      <alignment horizontal="left" vertical="center" indent="1"/>
    </xf>
    <xf numFmtId="0" fontId="31" fillId="2" borderId="0" xfId="0" applyFont="1" applyFill="1" applyBorder="1" applyAlignment="1">
      <alignment horizontal="center" vertical="center"/>
    </xf>
    <xf numFmtId="0" fontId="35" fillId="2" borderId="0" xfId="0" applyFont="1" applyFill="1" applyBorder="1" applyAlignment="1">
      <alignment horizontal="center" vertical="center" wrapText="1"/>
    </xf>
    <xf numFmtId="0" fontId="32" fillId="2" borderId="0" xfId="0" applyFont="1" applyFill="1" applyBorder="1" applyAlignment="1">
      <alignment horizontal="center" vertical="center"/>
    </xf>
    <xf numFmtId="0" fontId="36" fillId="2" borderId="0" xfId="0" applyFont="1" applyFill="1" applyBorder="1" applyAlignment="1">
      <alignment horizontal="left" vertical="center"/>
    </xf>
    <xf numFmtId="10" fontId="31" fillId="2" borderId="1" xfId="2" applyNumberFormat="1" applyFont="1" applyFill="1" applyBorder="1" applyAlignment="1">
      <alignment horizontal="center" vertical="center"/>
    </xf>
    <xf numFmtId="9" fontId="31" fillId="2" borderId="1" xfId="2" applyFont="1" applyFill="1" applyBorder="1" applyAlignment="1">
      <alignment horizontal="center" vertical="center"/>
    </xf>
    <xf numFmtId="164" fontId="31" fillId="2" borderId="1" xfId="1" applyNumberFormat="1" applyFont="1" applyFill="1" applyBorder="1" applyAlignment="1">
      <alignment horizontal="center" vertical="center"/>
    </xf>
    <xf numFmtId="0" fontId="36" fillId="5" borderId="2" xfId="0" applyFont="1" applyFill="1" applyBorder="1" applyAlignment="1">
      <alignment horizontal="center" vertical="center"/>
    </xf>
    <xf numFmtId="0" fontId="31" fillId="2" borderId="1" xfId="0" applyFont="1" applyFill="1" applyBorder="1" applyAlignment="1">
      <alignment horizontal="left" vertical="center" indent="1"/>
    </xf>
    <xf numFmtId="0" fontId="36" fillId="6" borderId="2" xfId="0" applyFont="1" applyFill="1" applyBorder="1" applyAlignment="1">
      <alignment horizontal="center" vertical="center"/>
    </xf>
    <xf numFmtId="0" fontId="29" fillId="2" borderId="1" xfId="0" applyFont="1" applyFill="1" applyBorder="1" applyAlignment="1">
      <alignment horizontal="center" vertical="center"/>
    </xf>
    <xf numFmtId="167" fontId="31" fillId="2" borderId="1" xfId="1" applyNumberFormat="1" applyFont="1" applyFill="1" applyBorder="1" applyAlignment="1">
      <alignment horizontal="center" vertical="center"/>
    </xf>
    <xf numFmtId="0" fontId="31" fillId="2" borderId="0" xfId="0" applyFont="1" applyFill="1" applyBorder="1" applyAlignment="1">
      <alignment horizontal="right" vertical="center"/>
    </xf>
    <xf numFmtId="0" fontId="35" fillId="2" borderId="0" xfId="0" applyFont="1" applyFill="1" applyBorder="1" applyAlignment="1">
      <alignment horizontal="left" vertical="center"/>
    </xf>
    <xf numFmtId="0" fontId="37" fillId="5" borderId="1" xfId="0" applyFont="1" applyFill="1" applyBorder="1" applyAlignment="1">
      <alignment horizontal="center" vertical="center"/>
    </xf>
    <xf numFmtId="0" fontId="35" fillId="2" borderId="0" xfId="0" applyFont="1" applyFill="1" applyBorder="1" applyAlignment="1">
      <alignment horizontal="center" vertical="center"/>
    </xf>
    <xf numFmtId="0" fontId="38" fillId="2" borderId="0" xfId="0" applyFont="1" applyFill="1" applyBorder="1" applyAlignment="1">
      <alignment horizontal="center" vertical="center"/>
    </xf>
    <xf numFmtId="165" fontId="31" fillId="2" borderId="1" xfId="2" applyNumberFormat="1" applyFont="1" applyFill="1" applyBorder="1" applyAlignment="1">
      <alignment horizontal="center" vertical="center"/>
    </xf>
    <xf numFmtId="9" fontId="32" fillId="2" borderId="0" xfId="2" applyFont="1" applyFill="1" applyBorder="1" applyAlignment="1">
      <alignment horizontal="center" vertical="center"/>
    </xf>
    <xf numFmtId="165" fontId="32" fillId="2" borderId="0" xfId="2" applyNumberFormat="1" applyFont="1" applyFill="1" applyBorder="1" applyAlignment="1">
      <alignment horizontal="left" vertical="center"/>
    </xf>
    <xf numFmtId="0" fontId="32" fillId="2" borderId="0" xfId="0" quotePrefix="1" applyFont="1" applyFill="1" applyBorder="1" applyAlignment="1">
      <alignment horizontal="left" vertical="center"/>
    </xf>
    <xf numFmtId="0" fontId="37" fillId="5" borderId="1" xfId="0" applyFont="1" applyFill="1" applyBorder="1" applyAlignment="1">
      <alignment horizontal="left" vertical="center" wrapText="1"/>
    </xf>
    <xf numFmtId="0" fontId="31" fillId="2" borderId="0" xfId="0" applyFont="1" applyFill="1" applyBorder="1" applyAlignment="1">
      <alignment vertical="center"/>
    </xf>
    <xf numFmtId="0" fontId="31" fillId="2" borderId="1" xfId="0" applyFont="1" applyFill="1" applyBorder="1" applyAlignment="1">
      <alignment horizontal="left" vertical="center"/>
    </xf>
    <xf numFmtId="0" fontId="31" fillId="2" borderId="11" xfId="0" applyFont="1" applyFill="1" applyBorder="1" applyAlignment="1">
      <alignment horizontal="left" vertical="center"/>
    </xf>
    <xf numFmtId="0" fontId="3" fillId="3" borderId="0" xfId="0" applyFont="1" applyFill="1" applyBorder="1" applyAlignment="1">
      <alignment horizontal="left" vertical="center" wrapText="1"/>
    </xf>
    <xf numFmtId="0" fontId="39" fillId="0" borderId="12" xfId="0" applyFont="1" applyBorder="1" applyAlignment="1">
      <alignment vertical="center" wrapText="1"/>
    </xf>
    <xf numFmtId="165" fontId="28" fillId="0" borderId="12" xfId="2" applyNumberFormat="1" applyFont="1" applyBorder="1" applyAlignment="1">
      <alignment horizontal="center" vertical="center"/>
    </xf>
    <xf numFmtId="165" fontId="28" fillId="2" borderId="0" xfId="2" applyNumberFormat="1" applyFont="1" applyFill="1" applyAlignment="1">
      <alignment horizontal="center" vertical="center"/>
    </xf>
    <xf numFmtId="165" fontId="29" fillId="10" borderId="12" xfId="2" applyNumberFormat="1" applyFont="1" applyFill="1" applyBorder="1" applyAlignment="1">
      <alignment horizontal="center" vertical="center"/>
    </xf>
    <xf numFmtId="0" fontId="14" fillId="0" borderId="0" xfId="0" applyFont="1"/>
    <xf numFmtId="0" fontId="14" fillId="0" borderId="0" xfId="0" pivotButton="1" applyFont="1"/>
    <xf numFmtId="0" fontId="14" fillId="0" borderId="0" xfId="0" applyFont="1" applyAlignment="1">
      <alignment horizontal="center"/>
    </xf>
    <xf numFmtId="0" fontId="14" fillId="0" borderId="0" xfId="0" applyNumberFormat="1" applyFont="1"/>
    <xf numFmtId="0" fontId="14" fillId="12" borderId="0" xfId="0" applyFont="1" applyFill="1"/>
    <xf numFmtId="0" fontId="14" fillId="12" borderId="0" xfId="0" applyNumberFormat="1" applyFont="1" applyFill="1"/>
    <xf numFmtId="9" fontId="14" fillId="0" borderId="0" xfId="0" applyNumberFormat="1" applyFont="1"/>
    <xf numFmtId="165" fontId="14" fillId="0" borderId="0" xfId="2" applyNumberFormat="1" applyFont="1" applyAlignment="1">
      <alignment horizontal="center"/>
    </xf>
    <xf numFmtId="0" fontId="14" fillId="11" borderId="0" xfId="0" applyFont="1" applyFill="1"/>
    <xf numFmtId="0" fontId="14" fillId="11" borderId="0" xfId="0" applyNumberFormat="1" applyFont="1" applyFill="1"/>
    <xf numFmtId="0" fontId="14" fillId="13" borderId="0" xfId="0" applyFont="1" applyFill="1"/>
    <xf numFmtId="0" fontId="14" fillId="13" borderId="0" xfId="0" applyNumberFormat="1" applyFont="1" applyFill="1"/>
    <xf numFmtId="0" fontId="14" fillId="15" borderId="0" xfId="0" applyFont="1" applyFill="1"/>
    <xf numFmtId="0" fontId="14" fillId="15" borderId="0" xfId="0" applyNumberFormat="1" applyFont="1" applyFill="1"/>
    <xf numFmtId="0" fontId="14" fillId="14" borderId="0" xfId="0" applyFont="1" applyFill="1"/>
    <xf numFmtId="0" fontId="14" fillId="14" borderId="0" xfId="0" applyNumberFormat="1" applyFont="1" applyFill="1"/>
    <xf numFmtId="9" fontId="14" fillId="0" borderId="0" xfId="2" applyFont="1" applyAlignment="1">
      <alignment horizontal="center"/>
    </xf>
    <xf numFmtId="0" fontId="14" fillId="0" borderId="0" xfId="0" applyNumberFormat="1" applyFont="1" applyAlignment="1">
      <alignment horizontal="center"/>
    </xf>
    <xf numFmtId="0" fontId="14" fillId="11" borderId="0" xfId="0" applyNumberFormat="1" applyFont="1" applyFill="1" applyAlignment="1">
      <alignment horizontal="center"/>
    </xf>
    <xf numFmtId="165" fontId="14" fillId="0" borderId="0" xfId="0" applyNumberFormat="1" applyFont="1" applyAlignment="1">
      <alignment horizontal="center"/>
    </xf>
    <xf numFmtId="165" fontId="14" fillId="11" borderId="0" xfId="0" applyNumberFormat="1" applyFont="1" applyFill="1" applyAlignment="1">
      <alignment horizontal="center"/>
    </xf>
    <xf numFmtId="0" fontId="40" fillId="0" borderId="0" xfId="0" applyFont="1" applyAlignment="1">
      <alignment horizontal="left" indent="2"/>
    </xf>
    <xf numFmtId="0" fontId="14" fillId="0" borderId="0" xfId="0" applyFont="1" applyAlignment="1">
      <alignment vertical="center"/>
    </xf>
    <xf numFmtId="0" fontId="14" fillId="0" borderId="0" xfId="0" applyFont="1" applyAlignment="1">
      <alignment horizontal="center" vertical="center"/>
    </xf>
    <xf numFmtId="0" fontId="21" fillId="7" borderId="0" xfId="0" applyFont="1" applyFill="1" applyAlignment="1">
      <alignment vertical="center"/>
    </xf>
    <xf numFmtId="0" fontId="21" fillId="7" borderId="0" xfId="0" applyFont="1" applyFill="1"/>
    <xf numFmtId="0" fontId="14" fillId="13" borderId="0" xfId="0" applyFont="1" applyFill="1" applyAlignment="1">
      <alignment horizontal="center"/>
    </xf>
    <xf numFmtId="9" fontId="14" fillId="13" borderId="0" xfId="2" applyFont="1" applyFill="1" applyAlignment="1">
      <alignment horizontal="center"/>
    </xf>
    <xf numFmtId="0" fontId="21" fillId="7" borderId="0" xfId="0" applyFont="1" applyFill="1" applyAlignment="1">
      <alignment horizontal="center"/>
    </xf>
    <xf numFmtId="165" fontId="21" fillId="7" borderId="0" xfId="2" applyNumberFormat="1" applyFont="1" applyFill="1" applyAlignment="1">
      <alignment horizontal="center"/>
    </xf>
    <xf numFmtId="0" fontId="14" fillId="0" borderId="0" xfId="0" applyNumberFormat="1" applyFont="1" applyAlignment="1">
      <alignment horizontal="center" vertical="center"/>
    </xf>
    <xf numFmtId="165" fontId="14" fillId="0" borderId="0" xfId="0" applyNumberFormat="1" applyFont="1" applyAlignment="1">
      <alignment horizontal="center" vertical="center"/>
    </xf>
    <xf numFmtId="165" fontId="14" fillId="0" borderId="0" xfId="2" applyNumberFormat="1" applyFont="1" applyAlignment="1">
      <alignment horizontal="center" vertical="center"/>
    </xf>
    <xf numFmtId="0" fontId="40" fillId="0" borderId="0" xfId="0" applyFont="1" applyAlignment="1">
      <alignment horizontal="center" vertical="center"/>
    </xf>
    <xf numFmtId="165" fontId="40" fillId="0" borderId="0" xfId="2" applyNumberFormat="1" applyFont="1" applyAlignment="1">
      <alignment horizontal="center" vertical="center"/>
    </xf>
    <xf numFmtId="0" fontId="21" fillId="7" borderId="0" xfId="0" applyFont="1" applyFill="1" applyAlignment="1">
      <alignment horizontal="center" vertical="center"/>
    </xf>
    <xf numFmtId="165" fontId="21" fillId="7" borderId="0" xfId="2" applyNumberFormat="1" applyFont="1" applyFill="1" applyAlignment="1">
      <alignment horizontal="center" vertical="center"/>
    </xf>
    <xf numFmtId="0" fontId="30" fillId="2" borderId="0" xfId="0" applyFont="1" applyFill="1" applyAlignment="1">
      <alignment vertical="center"/>
    </xf>
    <xf numFmtId="0" fontId="29" fillId="2" borderId="12" xfId="0" applyFont="1" applyFill="1" applyBorder="1" applyAlignment="1">
      <alignment vertical="center" wrapText="1"/>
    </xf>
    <xf numFmtId="0" fontId="0" fillId="2" borderId="0" xfId="0" applyFill="1"/>
    <xf numFmtId="0" fontId="14" fillId="2" borderId="0" xfId="0" applyFont="1" applyFill="1" applyAlignment="1">
      <alignment horizontal="center"/>
    </xf>
    <xf numFmtId="0" fontId="14" fillId="2" borderId="0" xfId="0" applyFont="1" applyFill="1"/>
    <xf numFmtId="0" fontId="14" fillId="2" borderId="0" xfId="0" applyFont="1" applyFill="1" applyBorder="1" applyAlignment="1">
      <alignment horizontal="center"/>
    </xf>
    <xf numFmtId="0" fontId="14" fillId="2" borderId="0" xfId="0" applyFont="1" applyFill="1" applyBorder="1"/>
    <xf numFmtId="0" fontId="14" fillId="2" borderId="0" xfId="0" applyNumberFormat="1" applyFont="1" applyFill="1" applyBorder="1" applyAlignment="1">
      <alignment horizontal="center"/>
    </xf>
    <xf numFmtId="0" fontId="14" fillId="2" borderId="20" xfId="0" applyFont="1" applyFill="1" applyBorder="1" applyAlignment="1">
      <alignment horizontal="center"/>
    </xf>
    <xf numFmtId="0" fontId="14" fillId="2" borderId="13" xfId="0" applyFont="1" applyFill="1" applyBorder="1"/>
    <xf numFmtId="0" fontId="14" fillId="2" borderId="12" xfId="0" applyFont="1" applyFill="1" applyBorder="1"/>
    <xf numFmtId="0" fontId="14" fillId="2" borderId="12" xfId="0" applyNumberFormat="1" applyFont="1" applyFill="1" applyBorder="1" applyAlignment="1">
      <alignment horizontal="center"/>
    </xf>
    <xf numFmtId="0" fontId="14" fillId="2" borderId="18" xfId="0" applyNumberFormat="1" applyFont="1" applyFill="1" applyBorder="1" applyAlignment="1">
      <alignment horizontal="center"/>
    </xf>
    <xf numFmtId="0" fontId="14" fillId="2" borderId="15" xfId="0" applyFont="1" applyFill="1" applyBorder="1"/>
    <xf numFmtId="0" fontId="14" fillId="2" borderId="14" xfId="0" applyNumberFormat="1" applyFont="1" applyFill="1" applyBorder="1" applyAlignment="1">
      <alignment horizontal="center"/>
    </xf>
    <xf numFmtId="0" fontId="14" fillId="2" borderId="21" xfId="0" applyFont="1" applyFill="1" applyBorder="1"/>
    <xf numFmtId="0" fontId="21" fillId="7" borderId="15" xfId="0" applyFont="1" applyFill="1" applyBorder="1"/>
    <xf numFmtId="0" fontId="21" fillId="7" borderId="19" xfId="0" applyNumberFormat="1" applyFont="1" applyFill="1" applyBorder="1" applyAlignment="1">
      <alignment horizontal="center"/>
    </xf>
    <xf numFmtId="0" fontId="21" fillId="7" borderId="14" xfId="0" applyNumberFormat="1" applyFont="1" applyFill="1" applyBorder="1" applyAlignment="1">
      <alignment horizontal="center"/>
    </xf>
    <xf numFmtId="0" fontId="42" fillId="7" borderId="19" xfId="0" applyNumberFormat="1" applyFont="1" applyFill="1" applyBorder="1" applyAlignment="1">
      <alignment horizontal="center"/>
    </xf>
    <xf numFmtId="0" fontId="42" fillId="7" borderId="14" xfId="0" applyNumberFormat="1" applyFont="1" applyFill="1" applyBorder="1" applyAlignment="1">
      <alignment horizontal="center"/>
    </xf>
    <xf numFmtId="0" fontId="41" fillId="10" borderId="20" xfId="0" applyFont="1" applyFill="1" applyBorder="1" applyAlignment="1">
      <alignment horizontal="center"/>
    </xf>
    <xf numFmtId="0" fontId="41" fillId="10" borderId="16" xfId="0" applyFont="1" applyFill="1" applyBorder="1" applyAlignment="1">
      <alignment horizontal="center"/>
    </xf>
    <xf numFmtId="0" fontId="14" fillId="2" borderId="17" xfId="0" applyFont="1" applyFill="1" applyBorder="1"/>
    <xf numFmtId="0" fontId="14" fillId="2" borderId="16" xfId="0" applyFont="1" applyFill="1" applyBorder="1"/>
    <xf numFmtId="0" fontId="14" fillId="2" borderId="13" xfId="0" applyFont="1" applyFill="1" applyBorder="1" applyAlignment="1">
      <alignment horizontal="center"/>
    </xf>
    <xf numFmtId="0" fontId="14" fillId="10" borderId="13" xfId="0" applyFont="1" applyFill="1" applyBorder="1" applyAlignment="1">
      <alignment horizontal="center"/>
    </xf>
    <xf numFmtId="0" fontId="14" fillId="2" borderId="18" xfId="0" applyFont="1" applyFill="1" applyBorder="1" applyAlignment="1">
      <alignment horizontal="center"/>
    </xf>
    <xf numFmtId="0" fontId="41" fillId="2" borderId="0"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xf numFmtId="0" fontId="14" fillId="2" borderId="22" xfId="0" applyFont="1" applyFill="1" applyBorder="1"/>
    <xf numFmtId="0" fontId="14" fillId="2" borderId="21" xfId="0" applyNumberFormat="1" applyFont="1" applyFill="1" applyBorder="1" applyAlignment="1">
      <alignment horizontal="center"/>
    </xf>
    <xf numFmtId="0" fontId="14" fillId="10" borderId="16" xfId="0" applyFont="1" applyFill="1" applyBorder="1" applyAlignment="1">
      <alignment horizontal="center" vertical="center"/>
    </xf>
    <xf numFmtId="0" fontId="14" fillId="10" borderId="17" xfId="0" applyFont="1" applyFill="1" applyBorder="1" applyAlignment="1">
      <alignment horizontal="center" vertical="center"/>
    </xf>
    <xf numFmtId="0" fontId="21" fillId="7" borderId="13" xfId="0" applyFont="1" applyFill="1" applyBorder="1" applyAlignment="1">
      <alignment horizontal="center"/>
    </xf>
    <xf numFmtId="0" fontId="21" fillId="2" borderId="0" xfId="0" applyFont="1" applyFill="1" applyAlignment="1">
      <alignment horizontal="center"/>
    </xf>
    <xf numFmtId="0" fontId="21" fillId="2" borderId="0" xfId="0" applyFont="1" applyFill="1"/>
    <xf numFmtId="0" fontId="14" fillId="2" borderId="19" xfId="0" applyFont="1" applyFill="1" applyBorder="1" applyAlignment="1">
      <alignment horizontal="center"/>
    </xf>
    <xf numFmtId="0" fontId="14" fillId="2" borderId="14" xfId="0" applyFont="1" applyFill="1" applyBorder="1" applyAlignment="1">
      <alignment horizontal="center"/>
    </xf>
    <xf numFmtId="0" fontId="42" fillId="7" borderId="15" xfId="0" applyNumberFormat="1" applyFont="1" applyFill="1" applyBorder="1" applyAlignment="1">
      <alignment horizontal="left"/>
    </xf>
    <xf numFmtId="0" fontId="21" fillId="2" borderId="0" xfId="0" applyNumberFormat="1" applyFont="1" applyFill="1" applyBorder="1" applyAlignment="1">
      <alignment horizontal="center"/>
    </xf>
    <xf numFmtId="0" fontId="14" fillId="2" borderId="23" xfId="0" applyFont="1" applyFill="1" applyBorder="1"/>
    <xf numFmtId="0" fontId="14" fillId="2" borderId="23" xfId="0" applyFont="1" applyFill="1" applyBorder="1" applyAlignment="1">
      <alignment horizontal="center"/>
    </xf>
    <xf numFmtId="0" fontId="14" fillId="2" borderId="23" xfId="0" applyNumberFormat="1" applyFont="1" applyFill="1" applyBorder="1" applyAlignment="1">
      <alignment horizontal="center"/>
    </xf>
    <xf numFmtId="0" fontId="21" fillId="2" borderId="23" xfId="0" applyNumberFormat="1" applyFont="1" applyFill="1" applyBorder="1" applyAlignment="1">
      <alignment horizontal="center"/>
    </xf>
    <xf numFmtId="0" fontId="21" fillId="2" borderId="23" xfId="0" applyFont="1" applyFill="1" applyBorder="1" applyAlignment="1">
      <alignment horizontal="center"/>
    </xf>
    <xf numFmtId="0" fontId="15" fillId="2" borderId="0" xfId="0" applyFont="1" applyFill="1"/>
    <xf numFmtId="0" fontId="15" fillId="2" borderId="17" xfId="0" applyFont="1" applyFill="1" applyBorder="1"/>
    <xf numFmtId="0" fontId="15" fillId="2" borderId="0" xfId="0" applyFont="1" applyFill="1" applyAlignment="1">
      <alignment horizontal="center"/>
    </xf>
    <xf numFmtId="0" fontId="15" fillId="2" borderId="0" xfId="0" applyFont="1" applyFill="1" applyBorder="1"/>
    <xf numFmtId="0" fontId="15" fillId="2" borderId="0" xfId="0" applyFont="1" applyFill="1" applyBorder="1" applyAlignment="1">
      <alignment horizontal="center"/>
    </xf>
    <xf numFmtId="0" fontId="21" fillId="2" borderId="0" xfId="0" applyFont="1" applyFill="1" applyBorder="1"/>
    <xf numFmtId="0" fontId="21" fillId="2" borderId="0" xfId="0" applyFont="1" applyFill="1" applyBorder="1" applyAlignment="1">
      <alignment horizontal="center"/>
    </xf>
    <xf numFmtId="0" fontId="21" fillId="2" borderId="0" xfId="0" applyFont="1" applyFill="1" applyBorder="1" applyAlignment="1">
      <alignment horizontal="center" vertical="center"/>
    </xf>
    <xf numFmtId="0" fontId="42" fillId="2" borderId="0" xfId="0" applyNumberFormat="1" applyFont="1" applyFill="1" applyBorder="1" applyAlignment="1">
      <alignment horizontal="center"/>
    </xf>
    <xf numFmtId="0" fontId="14" fillId="10" borderId="0" xfId="0" applyFont="1" applyFill="1" applyBorder="1" applyAlignment="1">
      <alignment horizontal="center" vertical="center"/>
    </xf>
    <xf numFmtId="0" fontId="14" fillId="0" borderId="0" xfId="0" applyFont="1" applyBorder="1"/>
    <xf numFmtId="0" fontId="14" fillId="10" borderId="20" xfId="0" applyFont="1" applyFill="1" applyBorder="1" applyAlignment="1">
      <alignment horizontal="center" vertical="center"/>
    </xf>
    <xf numFmtId="0" fontId="14" fillId="0" borderId="13" xfId="0" applyFont="1" applyBorder="1"/>
    <xf numFmtId="0" fontId="14" fillId="0" borderId="12" xfId="0" applyFont="1" applyBorder="1"/>
    <xf numFmtId="0" fontId="14" fillId="13" borderId="12" xfId="0" applyFont="1" applyFill="1" applyBorder="1"/>
    <xf numFmtId="0" fontId="21" fillId="7" borderId="19" xfId="0" applyFont="1" applyFill="1" applyBorder="1"/>
    <xf numFmtId="0" fontId="14" fillId="2" borderId="24" xfId="0" applyFont="1" applyFill="1" applyBorder="1"/>
    <xf numFmtId="0" fontId="14" fillId="0" borderId="12" xfId="0" applyNumberFormat="1" applyFont="1" applyBorder="1" applyAlignment="1">
      <alignment horizontal="center"/>
    </xf>
    <xf numFmtId="0" fontId="14" fillId="0" borderId="18" xfId="0" applyNumberFormat="1" applyFont="1" applyBorder="1" applyAlignment="1">
      <alignment horizontal="center"/>
    </xf>
    <xf numFmtId="0" fontId="14" fillId="13" borderId="12" xfId="0" applyNumberFormat="1" applyFont="1" applyFill="1" applyBorder="1" applyAlignment="1">
      <alignment horizontal="center"/>
    </xf>
    <xf numFmtId="0" fontId="14" fillId="13" borderId="18" xfId="0" applyNumberFormat="1" applyFont="1" applyFill="1" applyBorder="1" applyAlignment="1">
      <alignment horizontal="center"/>
    </xf>
    <xf numFmtId="0" fontId="21" fillId="2" borderId="16" xfId="0" applyFont="1" applyFill="1" applyBorder="1"/>
    <xf numFmtId="0" fontId="21" fillId="2" borderId="22" xfId="0" applyFont="1" applyFill="1" applyBorder="1"/>
    <xf numFmtId="0" fontId="14" fillId="2" borderId="24" xfId="0" applyFont="1" applyFill="1" applyBorder="1" applyAlignment="1">
      <alignment horizontal="center"/>
    </xf>
    <xf numFmtId="0" fontId="14" fillId="2" borderId="24" xfId="0" applyNumberFormat="1" applyFont="1" applyFill="1" applyBorder="1" applyAlignment="1">
      <alignment horizontal="center"/>
    </xf>
    <xf numFmtId="0" fontId="21" fillId="2" borderId="24" xfId="0" applyNumberFormat="1" applyFont="1" applyFill="1" applyBorder="1" applyAlignment="1">
      <alignment horizontal="center"/>
    </xf>
    <xf numFmtId="0" fontId="14" fillId="2" borderId="21" xfId="0" applyFont="1" applyFill="1" applyBorder="1" applyAlignment="1">
      <alignment horizontal="center"/>
    </xf>
    <xf numFmtId="0" fontId="15" fillId="2" borderId="15" xfId="0" applyFont="1" applyFill="1" applyBorder="1"/>
    <xf numFmtId="0" fontId="15" fillId="2" borderId="24" xfId="0" applyFont="1" applyFill="1" applyBorder="1"/>
    <xf numFmtId="0" fontId="14" fillId="10" borderId="0" xfId="0" applyFont="1" applyFill="1" applyBorder="1"/>
    <xf numFmtId="0" fontId="15" fillId="2" borderId="24" xfId="0" applyFont="1" applyFill="1" applyBorder="1" applyAlignment="1">
      <alignment horizontal="center"/>
    </xf>
    <xf numFmtId="0" fontId="14" fillId="2" borderId="16" xfId="0" applyNumberFormat="1" applyFont="1" applyFill="1" applyBorder="1" applyAlignment="1">
      <alignment horizontal="center"/>
    </xf>
    <xf numFmtId="0" fontId="14" fillId="2" borderId="22" xfId="0" applyNumberFormat="1" applyFont="1" applyFill="1" applyBorder="1" applyAlignment="1">
      <alignment horizontal="center"/>
    </xf>
    <xf numFmtId="0" fontId="14" fillId="2" borderId="22" xfId="0" applyFont="1" applyFill="1" applyBorder="1" applyAlignment="1">
      <alignment horizontal="center"/>
    </xf>
    <xf numFmtId="0" fontId="15" fillId="2" borderId="23" xfId="0" applyFont="1" applyFill="1" applyBorder="1"/>
    <xf numFmtId="0" fontId="14" fillId="10" borderId="13" xfId="0" applyFont="1" applyFill="1" applyBorder="1" applyAlignment="1">
      <alignment horizontal="center" vertical="center"/>
    </xf>
    <xf numFmtId="0" fontId="14" fillId="10" borderId="12" xfId="0" applyFont="1" applyFill="1" applyBorder="1" applyAlignment="1">
      <alignment horizontal="center" vertical="center"/>
    </xf>
    <xf numFmtId="0" fontId="14" fillId="10" borderId="13" xfId="0" applyFont="1" applyFill="1" applyBorder="1"/>
    <xf numFmtId="0" fontId="14" fillId="10" borderId="12" xfId="0" applyFont="1" applyFill="1" applyBorder="1" applyAlignment="1">
      <alignment horizontal="center"/>
    </xf>
    <xf numFmtId="0" fontId="14" fillId="10" borderId="18" xfId="0" applyFont="1" applyFill="1" applyBorder="1" applyAlignment="1">
      <alignment horizontal="center"/>
    </xf>
    <xf numFmtId="0" fontId="21" fillId="7" borderId="18" xfId="0" applyFont="1" applyFill="1" applyBorder="1"/>
    <xf numFmtId="0" fontId="21" fillId="7" borderId="13" xfId="0" applyFont="1" applyFill="1" applyBorder="1"/>
    <xf numFmtId="0" fontId="21" fillId="7" borderId="12" xfId="0" applyNumberFormat="1" applyFont="1" applyFill="1" applyBorder="1" applyAlignment="1">
      <alignment horizontal="center"/>
    </xf>
    <xf numFmtId="0" fontId="21" fillId="7" borderId="18" xfId="0" applyNumberFormat="1" applyFont="1" applyFill="1" applyBorder="1" applyAlignment="1">
      <alignment horizontal="center"/>
    </xf>
    <xf numFmtId="0" fontId="14" fillId="13" borderId="13" xfId="0" applyFont="1" applyFill="1" applyBorder="1"/>
    <xf numFmtId="165" fontId="11" fillId="6" borderId="1" xfId="2" applyNumberFormat="1" applyFont="1" applyFill="1" applyBorder="1" applyAlignment="1">
      <alignment horizontal="center" vertical="center"/>
    </xf>
    <xf numFmtId="0" fontId="14" fillId="0" borderId="0" xfId="0" applyFont="1" applyAlignment="1">
      <alignment horizontal="center" vertical="center"/>
    </xf>
    <xf numFmtId="0" fontId="14" fillId="0" borderId="17" xfId="0" pivotButton="1" applyFont="1" applyBorder="1"/>
    <xf numFmtId="0" fontId="14" fillId="0" borderId="20" xfId="0" pivotButton="1" applyFont="1" applyBorder="1"/>
    <xf numFmtId="0" fontId="14" fillId="2" borderId="19" xfId="0" applyFont="1" applyFill="1" applyBorder="1"/>
    <xf numFmtId="0" fontId="21" fillId="7" borderId="17"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21" fillId="7" borderId="16" xfId="0" applyFont="1" applyFill="1" applyBorder="1" applyAlignment="1">
      <alignment horizontal="center" vertical="center" wrapText="1"/>
    </xf>
    <xf numFmtId="165" fontId="14" fillId="2" borderId="12" xfId="0" applyNumberFormat="1" applyFont="1" applyFill="1" applyBorder="1" applyAlignment="1">
      <alignment horizontal="center"/>
    </xf>
    <xf numFmtId="9" fontId="14" fillId="2" borderId="18" xfId="2" applyFont="1" applyFill="1" applyBorder="1"/>
    <xf numFmtId="165" fontId="14" fillId="2" borderId="12" xfId="2" applyNumberFormat="1" applyFont="1" applyFill="1" applyBorder="1" applyAlignment="1">
      <alignment horizontal="center"/>
    </xf>
    <xf numFmtId="165" fontId="14" fillId="2" borderId="19" xfId="2" applyNumberFormat="1" applyFont="1" applyFill="1" applyBorder="1" applyAlignment="1">
      <alignment horizontal="center"/>
    </xf>
    <xf numFmtId="9" fontId="14" fillId="2" borderId="14" xfId="2" applyFont="1" applyFill="1" applyBorder="1"/>
    <xf numFmtId="9" fontId="14" fillId="2" borderId="23" xfId="0" applyNumberFormat="1" applyFont="1" applyFill="1" applyBorder="1"/>
    <xf numFmtId="1" fontId="3" fillId="16" borderId="1" xfId="2" applyNumberFormat="1" applyFont="1" applyFill="1" applyBorder="1" applyAlignment="1">
      <alignment horizontal="center" vertical="center"/>
    </xf>
    <xf numFmtId="165" fontId="3" fillId="2" borderId="0" xfId="2" applyNumberFormat="1" applyFont="1" applyFill="1" applyBorder="1" applyAlignment="1">
      <alignment horizontal="left" vertical="center"/>
    </xf>
    <xf numFmtId="10" fontId="3" fillId="2" borderId="0" xfId="2" applyNumberFormat="1" applyFont="1" applyFill="1" applyBorder="1" applyAlignment="1">
      <alignment horizontal="left" vertical="center"/>
    </xf>
    <xf numFmtId="0" fontId="3" fillId="2" borderId="0" xfId="4" applyFont="1" applyFill="1" applyBorder="1" applyAlignment="1">
      <alignment horizontal="left" vertical="center"/>
    </xf>
    <xf numFmtId="0" fontId="5" fillId="2" borderId="0" xfId="4" applyFont="1" applyFill="1" applyBorder="1" applyAlignment="1">
      <alignment horizontal="left" vertical="center"/>
    </xf>
    <xf numFmtId="0" fontId="3" fillId="3" borderId="0" xfId="4" applyFont="1" applyFill="1" applyBorder="1" applyAlignment="1">
      <alignment horizontal="left" vertical="center"/>
    </xf>
    <xf numFmtId="0" fontId="3" fillId="2" borderId="1" xfId="4" applyFont="1" applyFill="1" applyBorder="1" applyAlignment="1">
      <alignment horizontal="center" vertical="center"/>
    </xf>
    <xf numFmtId="0" fontId="6" fillId="4" borderId="1" xfId="4" applyFont="1" applyFill="1" applyBorder="1" applyAlignment="1">
      <alignment horizontal="left" vertical="center" indent="1"/>
    </xf>
    <xf numFmtId="0" fontId="3" fillId="2" borderId="0" xfId="4" applyFont="1" applyFill="1" applyBorder="1" applyAlignment="1">
      <alignment horizontal="center" vertical="center"/>
    </xf>
    <xf numFmtId="0" fontId="7" fillId="2" borderId="0" xfId="4" applyFont="1" applyFill="1" applyBorder="1" applyAlignment="1">
      <alignment horizontal="left" vertical="center"/>
    </xf>
    <xf numFmtId="3" fontId="3" fillId="2" borderId="1" xfId="5" applyNumberFormat="1" applyFont="1" applyFill="1" applyBorder="1" applyAlignment="1">
      <alignment horizontal="center" vertical="center"/>
    </xf>
    <xf numFmtId="164" fontId="3" fillId="2" borderId="1" xfId="6" applyNumberFormat="1" applyFont="1" applyFill="1" applyBorder="1" applyAlignment="1">
      <alignment horizontal="center" vertical="center"/>
    </xf>
    <xf numFmtId="0" fontId="7" fillId="5" borderId="2" xfId="4" applyFont="1" applyFill="1" applyBorder="1" applyAlignment="1">
      <alignment horizontal="center" vertical="center"/>
    </xf>
    <xf numFmtId="0" fontId="3" fillId="2" borderId="1" xfId="4" applyFont="1" applyFill="1" applyBorder="1" applyAlignment="1">
      <alignment horizontal="left" vertical="center" indent="1"/>
    </xf>
    <xf numFmtId="0" fontId="7" fillId="6" borderId="2" xfId="4" applyFont="1" applyFill="1" applyBorder="1" applyAlignment="1">
      <alignment horizontal="center" vertical="center"/>
    </xf>
    <xf numFmtId="0" fontId="9" fillId="2" borderId="1" xfId="4" applyFont="1" applyFill="1" applyBorder="1" applyAlignment="1">
      <alignment horizontal="center" vertical="center"/>
    </xf>
    <xf numFmtId="0" fontId="3" fillId="2" borderId="0" xfId="4" applyFont="1" applyFill="1" applyBorder="1" applyAlignment="1">
      <alignment horizontal="right" vertical="center"/>
    </xf>
    <xf numFmtId="0" fontId="8" fillId="5" borderId="1" xfId="4" applyFont="1" applyFill="1" applyBorder="1" applyAlignment="1">
      <alignment horizontal="center" vertical="center"/>
    </xf>
    <xf numFmtId="165" fontId="3" fillId="2" borderId="1" xfId="5" applyNumberFormat="1" applyFont="1" applyFill="1" applyBorder="1" applyAlignment="1">
      <alignment horizontal="center" vertical="center"/>
    </xf>
    <xf numFmtId="0" fontId="11" fillId="2" borderId="0" xfId="4" applyFont="1" applyFill="1" applyBorder="1" applyAlignment="1">
      <alignment horizontal="left" vertical="center"/>
    </xf>
    <xf numFmtId="0" fontId="5" fillId="2" borderId="0" xfId="4" quotePrefix="1" applyFont="1" applyFill="1" applyBorder="1" applyAlignment="1">
      <alignment horizontal="left" vertical="center"/>
    </xf>
    <xf numFmtId="0" fontId="8" fillId="5" borderId="1" xfId="4" applyFont="1" applyFill="1" applyBorder="1" applyAlignment="1">
      <alignment horizontal="left" vertical="center" wrapText="1"/>
    </xf>
    <xf numFmtId="0" fontId="3" fillId="2" borderId="0" xfId="4" applyFont="1" applyFill="1" applyBorder="1" applyAlignment="1">
      <alignment vertical="center"/>
    </xf>
    <xf numFmtId="0" fontId="3" fillId="2" borderId="11" xfId="4" applyFont="1" applyFill="1" applyBorder="1" applyAlignment="1">
      <alignment horizontal="left" vertical="center"/>
    </xf>
    <xf numFmtId="0" fontId="15" fillId="0" borderId="12" xfId="0" applyFont="1" applyFill="1" applyBorder="1" applyAlignment="1">
      <alignment vertical="center" wrapText="1"/>
    </xf>
    <xf numFmtId="0" fontId="16" fillId="7" borderId="12" xfId="0" applyFont="1" applyFill="1" applyBorder="1" applyAlignment="1">
      <alignment horizontal="center" vertical="center"/>
    </xf>
    <xf numFmtId="0" fontId="17" fillId="0" borderId="0" xfId="0" applyFont="1" applyAlignment="1">
      <alignment horizontal="center" vertical="center"/>
    </xf>
    <xf numFmtId="0" fontId="14" fillId="2" borderId="0" xfId="0" applyFont="1" applyFill="1" applyAlignment="1">
      <alignment horizontal="left" vertical="center" wrapText="1"/>
    </xf>
    <xf numFmtId="0" fontId="21" fillId="7" borderId="0" xfId="0" applyFont="1" applyFill="1" applyAlignment="1">
      <alignment horizontal="center"/>
    </xf>
    <xf numFmtId="0" fontId="14" fillId="2" borderId="13" xfId="0" applyFont="1" applyFill="1" applyBorder="1" applyAlignment="1">
      <alignment horizontal="center" vertical="center" wrapText="1"/>
    </xf>
    <xf numFmtId="0" fontId="14" fillId="2" borderId="15" xfId="0" applyFont="1" applyFill="1" applyBorder="1" applyAlignment="1">
      <alignment horizontal="center" vertical="center" wrapText="1"/>
    </xf>
    <xf numFmtId="9" fontId="14" fillId="2" borderId="12" xfId="0" applyNumberFormat="1"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0" borderId="0" xfId="0" applyFont="1" applyAlignment="1">
      <alignment horizontal="center" vertical="center"/>
    </xf>
    <xf numFmtId="0" fontId="30" fillId="7" borderId="12" xfId="0" applyFont="1" applyFill="1" applyBorder="1" applyAlignment="1">
      <alignment horizontal="center" vertical="center" wrapText="1"/>
    </xf>
    <xf numFmtId="0" fontId="30" fillId="7" borderId="12" xfId="0" applyFont="1" applyFill="1" applyBorder="1" applyAlignment="1">
      <alignment horizontal="center" vertical="center"/>
    </xf>
    <xf numFmtId="0" fontId="17" fillId="2"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2" borderId="2" xfId="0" applyFont="1" applyFill="1" applyBorder="1" applyAlignment="1">
      <alignment horizontal="left" vertical="center" indent="1"/>
    </xf>
    <xf numFmtId="0" fontId="3" fillId="2" borderId="4" xfId="0" applyFont="1" applyFill="1" applyBorder="1" applyAlignment="1">
      <alignment horizontal="left" vertical="center" indent="1"/>
    </xf>
    <xf numFmtId="0" fontId="3" fillId="2" borderId="3" xfId="0" applyFont="1" applyFill="1" applyBorder="1" applyAlignment="1">
      <alignment horizontal="left" vertical="center" indent="1"/>
    </xf>
    <xf numFmtId="0" fontId="4" fillId="2" borderId="0" xfId="0" applyFont="1" applyFill="1" applyBorder="1" applyAlignment="1">
      <alignment horizontal="center" vertical="center" wrapText="1"/>
    </xf>
    <xf numFmtId="0" fontId="6" fillId="4" borderId="1" xfId="0" applyFont="1" applyFill="1" applyBorder="1" applyAlignment="1">
      <alignment horizontal="left" vertical="center"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6" fillId="4"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6" fillId="4" borderId="5" xfId="0" applyFont="1" applyFill="1" applyBorder="1" applyAlignment="1">
      <alignment horizontal="left" vertical="center" wrapText="1" indent="1"/>
    </xf>
    <xf numFmtId="0" fontId="6" fillId="4" borderId="6"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8" xfId="0" applyFont="1" applyFill="1" applyBorder="1" applyAlignment="1">
      <alignment horizontal="left" vertical="center" wrapText="1" indent="1"/>
    </xf>
    <xf numFmtId="0" fontId="7" fillId="5" borderId="2" xfId="0" applyFont="1" applyFill="1" applyBorder="1" applyAlignment="1">
      <alignment horizontal="left" vertical="center" indent="1"/>
    </xf>
    <xf numFmtId="0" fontId="7" fillId="5" borderId="4" xfId="0" applyFont="1" applyFill="1" applyBorder="1" applyAlignment="1">
      <alignment horizontal="left" vertical="center" indent="1"/>
    </xf>
    <xf numFmtId="0" fontId="7" fillId="5" borderId="3" xfId="0" applyFont="1" applyFill="1" applyBorder="1" applyAlignment="1">
      <alignment horizontal="left" vertical="center" indent="1"/>
    </xf>
    <xf numFmtId="0" fontId="8" fillId="5" borderId="5" xfId="0" applyFont="1" applyFill="1" applyBorder="1" applyAlignment="1">
      <alignment horizontal="left" vertical="center" wrapText="1" indent="1"/>
    </xf>
    <xf numFmtId="0" fontId="8" fillId="5" borderId="6" xfId="0" applyFont="1" applyFill="1" applyBorder="1" applyAlignment="1">
      <alignment horizontal="left" vertical="center" wrapText="1" indent="1"/>
    </xf>
    <xf numFmtId="0" fontId="8" fillId="5" borderId="7" xfId="0" applyFont="1" applyFill="1" applyBorder="1" applyAlignment="1">
      <alignment horizontal="left" vertical="center" wrapText="1" indent="1"/>
    </xf>
    <xf numFmtId="0" fontId="8" fillId="5" borderId="8" xfId="0" applyFont="1" applyFill="1" applyBorder="1" applyAlignment="1">
      <alignment horizontal="left" vertical="center" wrapText="1" indent="1"/>
    </xf>
    <xf numFmtId="0" fontId="7" fillId="6" borderId="2" xfId="0" applyFont="1" applyFill="1" applyBorder="1" applyAlignment="1">
      <alignment horizontal="left" vertical="center" indent="1"/>
    </xf>
    <xf numFmtId="0" fontId="7" fillId="6" borderId="4" xfId="0" applyFont="1" applyFill="1" applyBorder="1" applyAlignment="1">
      <alignment horizontal="left" vertical="center" indent="1"/>
    </xf>
    <xf numFmtId="0" fontId="7" fillId="6" borderId="3" xfId="0" applyFont="1" applyFill="1" applyBorder="1" applyAlignment="1">
      <alignment horizontal="left" vertical="center" indent="1"/>
    </xf>
    <xf numFmtId="0" fontId="8" fillId="5" borderId="1" xfId="0" applyFont="1" applyFill="1" applyBorder="1" applyAlignment="1">
      <alignment horizontal="left" vertical="center" wrapText="1" indent="1"/>
    </xf>
    <xf numFmtId="0" fontId="8" fillId="5" borderId="1" xfId="0" applyFont="1" applyFill="1" applyBorder="1" applyAlignment="1">
      <alignment horizontal="left" vertical="center" indent="1"/>
    </xf>
    <xf numFmtId="0" fontId="7" fillId="2" borderId="0" xfId="0" applyFont="1" applyFill="1" applyBorder="1" applyAlignment="1">
      <alignment horizontal="left" vertical="center"/>
    </xf>
    <xf numFmtId="0" fontId="6" fillId="4"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0" fillId="2" borderId="2" xfId="0" applyFont="1" applyFill="1" applyBorder="1" applyAlignment="1">
      <alignment horizontal="left" vertical="center" wrapText="1" indent="1"/>
    </xf>
    <xf numFmtId="0" fontId="10" fillId="2" borderId="4"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3" fillId="2" borderId="2" xfId="0" quotePrefix="1" applyFont="1" applyFill="1" applyBorder="1" applyAlignment="1">
      <alignment horizontal="left" vertical="center" wrapText="1" indent="1"/>
    </xf>
    <xf numFmtId="0" fontId="37" fillId="5" borderId="1" xfId="0" applyFont="1" applyFill="1" applyBorder="1" applyAlignment="1">
      <alignment horizontal="left" vertical="center" wrapText="1" indent="1"/>
    </xf>
    <xf numFmtId="0" fontId="31" fillId="2" borderId="1" xfId="0" applyFont="1" applyFill="1" applyBorder="1" applyAlignment="1">
      <alignment horizontal="left" vertical="center" wrapText="1" indent="1"/>
    </xf>
    <xf numFmtId="0" fontId="34" fillId="4" borderId="5"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34" fillId="4" borderId="9" xfId="0" applyFont="1" applyFill="1" applyBorder="1" applyAlignment="1">
      <alignment horizontal="center" vertical="center" wrapText="1"/>
    </xf>
    <xf numFmtId="0" fontId="34" fillId="4" borderId="10" xfId="0" applyFont="1" applyFill="1" applyBorder="1" applyAlignment="1">
      <alignment horizontal="center" vertical="center" wrapText="1"/>
    </xf>
    <xf numFmtId="0" fontId="31" fillId="2" borderId="2" xfId="0" applyFont="1" applyFill="1" applyBorder="1" applyAlignment="1">
      <alignment horizontal="left" vertical="center"/>
    </xf>
    <xf numFmtId="0" fontId="31" fillId="2" borderId="4" xfId="0" applyFont="1" applyFill="1" applyBorder="1" applyAlignment="1">
      <alignment horizontal="left" vertical="center"/>
    </xf>
    <xf numFmtId="0" fontId="31" fillId="2" borderId="3" xfId="0" applyFont="1" applyFill="1" applyBorder="1" applyAlignment="1">
      <alignment horizontal="left" vertical="center"/>
    </xf>
    <xf numFmtId="0" fontId="34" fillId="4" borderId="2" xfId="0" applyFont="1" applyFill="1" applyBorder="1" applyAlignment="1">
      <alignment horizontal="left" vertical="center" wrapText="1" indent="1"/>
    </xf>
    <xf numFmtId="0" fontId="34" fillId="4" borderId="3" xfId="0" applyFont="1" applyFill="1" applyBorder="1" applyAlignment="1">
      <alignment horizontal="left" vertical="center" wrapText="1" indent="1"/>
    </xf>
    <xf numFmtId="0" fontId="31" fillId="2" borderId="2" xfId="0" applyFont="1" applyFill="1" applyBorder="1" applyAlignment="1">
      <alignment horizontal="justify" vertical="center" wrapText="1"/>
    </xf>
    <xf numFmtId="0" fontId="31" fillId="2" borderId="4" xfId="0" applyFont="1" applyFill="1" applyBorder="1" applyAlignment="1">
      <alignment horizontal="justify" vertical="center" wrapText="1"/>
    </xf>
    <xf numFmtId="0" fontId="31" fillId="2" borderId="3" xfId="0" applyFont="1" applyFill="1" applyBorder="1" applyAlignment="1">
      <alignment horizontal="justify" vertical="center" wrapText="1"/>
    </xf>
    <xf numFmtId="0" fontId="31" fillId="2" borderId="2" xfId="0" applyFont="1" applyFill="1" applyBorder="1" applyAlignment="1">
      <alignment horizontal="left" vertical="center" indent="1"/>
    </xf>
    <xf numFmtId="0" fontId="31" fillId="2" borderId="4" xfId="0" applyFont="1" applyFill="1" applyBorder="1" applyAlignment="1">
      <alignment horizontal="left" vertical="center" indent="1"/>
    </xf>
    <xf numFmtId="0" fontId="31" fillId="2" borderId="3" xfId="0" applyFont="1" applyFill="1" applyBorder="1" applyAlignment="1">
      <alignment horizontal="left" vertical="center" indent="1"/>
    </xf>
    <xf numFmtId="0" fontId="37" fillId="5" borderId="1" xfId="0" applyFont="1" applyFill="1" applyBorder="1" applyAlignment="1">
      <alignment horizontal="left" vertical="center" indent="1"/>
    </xf>
    <xf numFmtId="0" fontId="34" fillId="4" borderId="1" xfId="0" applyFont="1" applyFill="1" applyBorder="1" applyAlignment="1">
      <alignment horizontal="left" vertical="center" indent="1"/>
    </xf>
    <xf numFmtId="0" fontId="38" fillId="2" borderId="0" xfId="0" applyFont="1" applyFill="1" applyBorder="1" applyAlignment="1">
      <alignment horizontal="center" vertical="center"/>
    </xf>
    <xf numFmtId="0" fontId="31" fillId="2" borderId="2" xfId="0" applyFont="1" applyFill="1" applyBorder="1" applyAlignment="1">
      <alignment horizontal="left" vertical="center" wrapText="1" indent="1"/>
    </xf>
    <xf numFmtId="0" fontId="31" fillId="2" borderId="4" xfId="0" applyFont="1" applyFill="1" applyBorder="1" applyAlignment="1">
      <alignment horizontal="left" vertical="center" wrapText="1" indent="1"/>
    </xf>
    <xf numFmtId="0" fontId="31" fillId="2" borderId="3" xfId="0" applyFont="1" applyFill="1" applyBorder="1" applyAlignment="1">
      <alignment horizontal="left" vertical="center" wrapText="1" indent="1"/>
    </xf>
    <xf numFmtId="0" fontId="36" fillId="2" borderId="0" xfId="0" applyFont="1" applyFill="1" applyBorder="1" applyAlignment="1">
      <alignment horizontal="left" vertical="center"/>
    </xf>
    <xf numFmtId="0" fontId="34" fillId="4" borderId="1" xfId="0" applyFont="1" applyFill="1" applyBorder="1" applyAlignment="1">
      <alignment horizontal="left" vertical="center" wrapText="1" indent="1"/>
    </xf>
    <xf numFmtId="0" fontId="34" fillId="4" borderId="1" xfId="0" applyFont="1" applyFill="1" applyBorder="1" applyAlignment="1">
      <alignment horizontal="center" vertical="center"/>
    </xf>
    <xf numFmtId="0" fontId="37"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7" fillId="5" borderId="5" xfId="0" applyFont="1" applyFill="1" applyBorder="1" applyAlignment="1">
      <alignment horizontal="left" vertical="center" wrapText="1" indent="1"/>
    </xf>
    <xf numFmtId="0" fontId="37" fillId="5" borderId="6" xfId="0" applyFont="1" applyFill="1" applyBorder="1" applyAlignment="1">
      <alignment horizontal="left" vertical="center" wrapText="1" indent="1"/>
    </xf>
    <xf numFmtId="0" fontId="37" fillId="5" borderId="7" xfId="0" applyFont="1" applyFill="1" applyBorder="1" applyAlignment="1">
      <alignment horizontal="left" vertical="center" wrapText="1" indent="1"/>
    </xf>
    <xf numFmtId="0" fontId="37" fillId="5" borderId="8" xfId="0" applyFont="1" applyFill="1" applyBorder="1" applyAlignment="1">
      <alignment horizontal="left" vertical="center" wrapText="1" indent="1"/>
    </xf>
    <xf numFmtId="0" fontId="36" fillId="6" borderId="2" xfId="0" applyFont="1" applyFill="1" applyBorder="1" applyAlignment="1">
      <alignment horizontal="left" vertical="center" indent="1"/>
    </xf>
    <xf numFmtId="0" fontId="36" fillId="6" borderId="4" xfId="0" applyFont="1" applyFill="1" applyBorder="1" applyAlignment="1">
      <alignment horizontal="left" vertical="center" indent="1"/>
    </xf>
    <xf numFmtId="0" fontId="36" fillId="6" borderId="3" xfId="0" applyFont="1" applyFill="1" applyBorder="1" applyAlignment="1">
      <alignment horizontal="left" vertical="center" indent="1"/>
    </xf>
    <xf numFmtId="0" fontId="34" fillId="4" borderId="5" xfId="0" applyFont="1" applyFill="1" applyBorder="1" applyAlignment="1">
      <alignment horizontal="left" vertical="center" wrapText="1" indent="1"/>
    </xf>
    <xf numFmtId="0" fontId="34" fillId="4" borderId="6" xfId="0" applyFont="1" applyFill="1" applyBorder="1" applyAlignment="1">
      <alignment horizontal="left" vertical="center" wrapText="1" indent="1"/>
    </xf>
    <xf numFmtId="0" fontId="34" fillId="4" borderId="7" xfId="0" applyFont="1" applyFill="1" applyBorder="1" applyAlignment="1">
      <alignment horizontal="left" vertical="center" wrapText="1" indent="1"/>
    </xf>
    <xf numFmtId="0" fontId="34" fillId="4" borderId="8" xfId="0" applyFont="1" applyFill="1" applyBorder="1" applyAlignment="1">
      <alignment horizontal="left" vertical="center" wrapText="1" indent="1"/>
    </xf>
    <xf numFmtId="0" fontId="36" fillId="5" borderId="2" xfId="0" applyFont="1" applyFill="1" applyBorder="1" applyAlignment="1">
      <alignment horizontal="left" vertical="center" indent="1"/>
    </xf>
    <xf numFmtId="0" fontId="36" fillId="5" borderId="4" xfId="0" applyFont="1" applyFill="1" applyBorder="1" applyAlignment="1">
      <alignment horizontal="left" vertical="center" indent="1"/>
    </xf>
    <xf numFmtId="0" fontId="36" fillId="5" borderId="3" xfId="0" applyFont="1" applyFill="1" applyBorder="1" applyAlignment="1">
      <alignment horizontal="left" vertical="center" indent="1"/>
    </xf>
    <xf numFmtId="0" fontId="33" fillId="2" borderId="0" xfId="0" applyFont="1" applyFill="1" applyBorder="1" applyAlignment="1">
      <alignment horizontal="center" vertical="center" wrapText="1"/>
    </xf>
    <xf numFmtId="0" fontId="3" fillId="2" borderId="2" xfId="0" applyFont="1" applyFill="1" applyBorder="1" applyAlignment="1">
      <alignment horizontal="left" vertical="top" wrapText="1" indent="1"/>
    </xf>
    <xf numFmtId="0" fontId="3" fillId="2" borderId="4" xfId="0" applyFont="1" applyFill="1" applyBorder="1" applyAlignment="1">
      <alignment horizontal="left" vertical="top" indent="1"/>
    </xf>
    <xf numFmtId="0" fontId="3" fillId="2" borderId="3" xfId="0" applyFont="1" applyFill="1" applyBorder="1" applyAlignment="1">
      <alignment horizontal="left" vertical="top" indent="1"/>
    </xf>
    <xf numFmtId="0" fontId="3" fillId="2" borderId="4" xfId="0" applyFont="1" applyFill="1" applyBorder="1" applyAlignment="1">
      <alignment horizontal="left" vertical="top" wrapText="1" indent="1"/>
    </xf>
    <xf numFmtId="0" fontId="3" fillId="2" borderId="3" xfId="0" applyFont="1" applyFill="1" applyBorder="1" applyAlignment="1">
      <alignment horizontal="left" vertical="top" wrapText="1" indent="1"/>
    </xf>
    <xf numFmtId="0" fontId="12" fillId="2" borderId="2" xfId="0" applyFont="1" applyFill="1" applyBorder="1" applyAlignment="1">
      <alignment horizontal="left" vertical="center" wrapText="1" indent="1"/>
    </xf>
    <xf numFmtId="0" fontId="12" fillId="2" borderId="4" xfId="0" applyFont="1" applyFill="1" applyBorder="1" applyAlignment="1">
      <alignment horizontal="left" vertical="center" wrapText="1" indent="1"/>
    </xf>
    <xf numFmtId="0" fontId="12" fillId="2" borderId="3"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9" fillId="2" borderId="4" xfId="0" applyFont="1" applyFill="1" applyBorder="1" applyAlignment="1">
      <alignment horizontal="left" vertical="center" indent="1"/>
    </xf>
    <xf numFmtId="0" fontId="9" fillId="2" borderId="3" xfId="0" applyFont="1" applyFill="1" applyBorder="1" applyAlignment="1">
      <alignment horizontal="left" vertical="center" indent="1"/>
    </xf>
    <xf numFmtId="0" fontId="9" fillId="2" borderId="4" xfId="0" applyFont="1" applyFill="1" applyBorder="1" applyAlignment="1">
      <alignment horizontal="left" vertical="center" wrapText="1" indent="1"/>
    </xf>
    <xf numFmtId="0" fontId="9" fillId="2" borderId="3" xfId="0" applyFont="1" applyFill="1" applyBorder="1" applyAlignment="1">
      <alignment horizontal="left" vertical="center" wrapText="1" indent="1"/>
    </xf>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10" fillId="2" borderId="4" xfId="0" applyFont="1" applyFill="1" applyBorder="1" applyAlignment="1">
      <alignment horizontal="left" vertical="center" indent="1"/>
    </xf>
    <xf numFmtId="0" fontId="10" fillId="2" borderId="3" xfId="0" applyFont="1" applyFill="1" applyBorder="1" applyAlignment="1">
      <alignment horizontal="left" vertical="center" indent="1"/>
    </xf>
    <xf numFmtId="0" fontId="4" fillId="2" borderId="0" xfId="4" applyFont="1" applyFill="1" applyBorder="1" applyAlignment="1">
      <alignment horizontal="center" vertical="center" wrapText="1"/>
    </xf>
    <xf numFmtId="0" fontId="6" fillId="4" borderId="1" xfId="4" applyFont="1" applyFill="1" applyBorder="1" applyAlignment="1">
      <alignment horizontal="left" vertical="center" indent="1"/>
    </xf>
    <xf numFmtId="0" fontId="6" fillId="4" borderId="2" xfId="4" applyFont="1" applyFill="1" applyBorder="1" applyAlignment="1">
      <alignment horizontal="left" vertical="center" wrapText="1" indent="1"/>
    </xf>
    <xf numFmtId="0" fontId="6" fillId="4" borderId="3" xfId="4" applyFont="1" applyFill="1" applyBorder="1" applyAlignment="1">
      <alignment horizontal="left" vertical="center" wrapText="1" indent="1"/>
    </xf>
    <xf numFmtId="0" fontId="3" fillId="2" borderId="2" xfId="4" applyFont="1" applyFill="1" applyBorder="1" applyAlignment="1">
      <alignment horizontal="left" vertical="center" wrapText="1" indent="1"/>
    </xf>
    <xf numFmtId="0" fontId="3" fillId="2" borderId="4" xfId="4" applyFont="1" applyFill="1" applyBorder="1" applyAlignment="1">
      <alignment horizontal="left" vertical="center" wrapText="1" indent="1"/>
    </xf>
    <xf numFmtId="0" fontId="3" fillId="2" borderId="3" xfId="4" applyFont="1" applyFill="1" applyBorder="1" applyAlignment="1">
      <alignment horizontal="left" vertical="center" wrapText="1" indent="1"/>
    </xf>
    <xf numFmtId="0" fontId="6" fillId="4" borderId="1" xfId="4" applyFont="1" applyFill="1" applyBorder="1" applyAlignment="1">
      <alignment horizontal="left" vertical="center" wrapText="1" indent="1"/>
    </xf>
    <xf numFmtId="0" fontId="3" fillId="2" borderId="1" xfId="4" applyFont="1" applyFill="1" applyBorder="1" applyAlignment="1">
      <alignment horizontal="left" vertical="center" wrapText="1" indent="1"/>
    </xf>
    <xf numFmtId="0" fontId="6" fillId="4" borderId="5" xfId="4" applyFont="1" applyFill="1" applyBorder="1" applyAlignment="1">
      <alignment horizontal="left" vertical="center" wrapText="1" indent="1"/>
    </xf>
    <xf numFmtId="0" fontId="6" fillId="4" borderId="6" xfId="4" applyFont="1" applyFill="1" applyBorder="1" applyAlignment="1">
      <alignment horizontal="left" vertical="center" wrapText="1" indent="1"/>
    </xf>
    <xf numFmtId="0" fontId="6" fillId="4" borderId="7" xfId="4" applyFont="1" applyFill="1" applyBorder="1" applyAlignment="1">
      <alignment horizontal="left" vertical="center" wrapText="1" indent="1"/>
    </xf>
    <xf numFmtId="0" fontId="6" fillId="4" borderId="8" xfId="4" applyFont="1" applyFill="1" applyBorder="1" applyAlignment="1">
      <alignment horizontal="left" vertical="center" wrapText="1" indent="1"/>
    </xf>
    <xf numFmtId="0" fontId="7" fillId="5" borderId="2" xfId="4" applyFont="1" applyFill="1" applyBorder="1" applyAlignment="1">
      <alignment horizontal="left" vertical="center" indent="1"/>
    </xf>
    <xf numFmtId="0" fontId="7" fillId="5" borderId="4" xfId="4" applyFont="1" applyFill="1" applyBorder="1" applyAlignment="1">
      <alignment horizontal="left" vertical="center" indent="1"/>
    </xf>
    <xf numFmtId="0" fontId="7" fillId="5" borderId="3" xfId="4" applyFont="1" applyFill="1" applyBorder="1" applyAlignment="1">
      <alignment horizontal="left" vertical="center" indent="1"/>
    </xf>
    <xf numFmtId="0" fontId="8" fillId="5" borderId="5" xfId="4" applyFont="1" applyFill="1" applyBorder="1" applyAlignment="1">
      <alignment horizontal="left" vertical="center" wrapText="1" indent="1"/>
    </xf>
    <xf numFmtId="0" fontId="8" fillId="5" borderId="6" xfId="4" applyFont="1" applyFill="1" applyBorder="1" applyAlignment="1">
      <alignment horizontal="left" vertical="center" wrapText="1" indent="1"/>
    </xf>
    <xf numFmtId="0" fontId="8" fillId="5" borderId="7" xfId="4" applyFont="1" applyFill="1" applyBorder="1" applyAlignment="1">
      <alignment horizontal="left" vertical="center" wrapText="1" indent="1"/>
    </xf>
    <xf numFmtId="0" fontId="8" fillId="5" borderId="8" xfId="4" applyFont="1" applyFill="1" applyBorder="1" applyAlignment="1">
      <alignment horizontal="left" vertical="center" wrapText="1" indent="1"/>
    </xf>
    <xf numFmtId="0" fontId="7" fillId="6" borderId="2" xfId="4" applyFont="1" applyFill="1" applyBorder="1" applyAlignment="1">
      <alignment horizontal="left" vertical="center" indent="1"/>
    </xf>
    <xf numFmtId="0" fontId="7" fillId="6" borderId="4" xfId="4" applyFont="1" applyFill="1" applyBorder="1" applyAlignment="1">
      <alignment horizontal="left" vertical="center" indent="1"/>
    </xf>
    <xf numFmtId="0" fontId="7" fillId="6" borderId="3" xfId="4" applyFont="1" applyFill="1" applyBorder="1" applyAlignment="1">
      <alignment horizontal="left" vertical="center" indent="1"/>
    </xf>
    <xf numFmtId="0" fontId="8" fillId="5" borderId="1" xfId="4" applyFont="1" applyFill="1" applyBorder="1" applyAlignment="1">
      <alignment horizontal="left" vertical="center" wrapText="1" indent="1"/>
    </xf>
    <xf numFmtId="0" fontId="8" fillId="5" borderId="1" xfId="4" applyFont="1" applyFill="1" applyBorder="1" applyAlignment="1">
      <alignment horizontal="left" vertical="center" indent="1"/>
    </xf>
    <xf numFmtId="0" fontId="7" fillId="2" borderId="0" xfId="4" applyFont="1" applyFill="1" applyBorder="1" applyAlignment="1">
      <alignment horizontal="left" vertical="center"/>
    </xf>
    <xf numFmtId="0" fontId="6" fillId="4" borderId="1" xfId="4" applyFont="1" applyFill="1" applyBorder="1" applyAlignment="1">
      <alignment horizontal="center" vertical="center"/>
    </xf>
    <xf numFmtId="0" fontId="8" fillId="2" borderId="2" xfId="4" applyFont="1" applyFill="1" applyBorder="1" applyAlignment="1">
      <alignment horizontal="center" vertical="center"/>
    </xf>
    <xf numFmtId="0" fontId="8" fillId="2" borderId="3" xfId="4" applyFont="1" applyFill="1" applyBorder="1" applyAlignment="1">
      <alignment horizontal="center" vertical="center"/>
    </xf>
    <xf numFmtId="0" fontId="6" fillId="4" borderId="5" xfId="4" applyFont="1" applyFill="1" applyBorder="1" applyAlignment="1">
      <alignment horizontal="center" vertical="center" wrapText="1"/>
    </xf>
    <xf numFmtId="0" fontId="6" fillId="4" borderId="6" xfId="4" applyFont="1" applyFill="1" applyBorder="1" applyAlignment="1">
      <alignment horizontal="center" vertical="center" wrapText="1"/>
    </xf>
    <xf numFmtId="0" fontId="6" fillId="4" borderId="9" xfId="4" applyFont="1" applyFill="1" applyBorder="1" applyAlignment="1">
      <alignment horizontal="center" vertical="center" wrapText="1"/>
    </xf>
    <xf numFmtId="0" fontId="6" fillId="4" borderId="10" xfId="4" applyFont="1" applyFill="1" applyBorder="1" applyAlignment="1">
      <alignment horizontal="center" vertical="center" wrapText="1"/>
    </xf>
    <xf numFmtId="0" fontId="3" fillId="2" borderId="2" xfId="4" applyFont="1" applyFill="1" applyBorder="1" applyAlignment="1">
      <alignment horizontal="left" vertical="center" indent="1"/>
    </xf>
    <xf numFmtId="0" fontId="3" fillId="2" borderId="4" xfId="4" applyFont="1" applyFill="1" applyBorder="1" applyAlignment="1">
      <alignment horizontal="left" vertical="center" indent="1"/>
    </xf>
    <xf numFmtId="0" fontId="3" fillId="2" borderId="3" xfId="4" applyFont="1" applyFill="1" applyBorder="1" applyAlignment="1">
      <alignment horizontal="left" vertical="center" indent="1"/>
    </xf>
    <xf numFmtId="0" fontId="26" fillId="2" borderId="2" xfId="0" applyFont="1" applyFill="1" applyBorder="1" applyAlignment="1">
      <alignment horizontal="left" vertical="center" wrapText="1" indent="1"/>
    </xf>
    <xf numFmtId="0" fontId="26" fillId="2" borderId="4" xfId="0" applyFont="1" applyFill="1" applyBorder="1" applyAlignment="1">
      <alignment horizontal="left" vertical="center" wrapText="1" indent="1"/>
    </xf>
    <xf numFmtId="0" fontId="26" fillId="2" borderId="3" xfId="0" applyFont="1" applyFill="1" applyBorder="1" applyAlignment="1">
      <alignment horizontal="left" vertical="center" wrapText="1" indent="1"/>
    </xf>
    <xf numFmtId="0" fontId="3" fillId="2" borderId="4" xfId="0" applyFont="1" applyFill="1" applyBorder="1" applyAlignment="1">
      <alignment horizontal="justify" vertical="center"/>
    </xf>
    <xf numFmtId="0" fontId="3" fillId="2" borderId="3" xfId="0" applyFont="1" applyFill="1" applyBorder="1" applyAlignment="1">
      <alignment horizontal="justify" vertical="center"/>
    </xf>
    <xf numFmtId="0" fontId="3" fillId="0" borderId="1" xfId="0" applyFont="1" applyFill="1" applyBorder="1" applyAlignment="1">
      <alignment horizontal="left" vertical="center" wrapText="1" indent="1"/>
    </xf>
    <xf numFmtId="0" fontId="11" fillId="2" borderId="1" xfId="0" applyFont="1" applyFill="1" applyBorder="1" applyAlignment="1">
      <alignment horizontal="left" vertical="center" wrapText="1" indent="1"/>
    </xf>
    <xf numFmtId="0" fontId="3" fillId="2" borderId="1" xfId="2" applyNumberFormat="1" applyFont="1" applyFill="1" applyBorder="1" applyAlignment="1">
      <alignment horizontal="left" vertical="center" wrapText="1" indent="1"/>
    </xf>
    <xf numFmtId="9" fontId="3" fillId="2" borderId="2" xfId="2" applyFont="1" applyFill="1" applyBorder="1" applyAlignment="1">
      <alignment horizontal="left" vertical="center" wrapText="1" indent="1"/>
    </xf>
    <xf numFmtId="9" fontId="3" fillId="2" borderId="4" xfId="2" applyFont="1" applyFill="1" applyBorder="1" applyAlignment="1">
      <alignment horizontal="left" vertical="center" wrapText="1" indent="1"/>
    </xf>
    <xf numFmtId="9" fontId="3" fillId="2" borderId="3" xfId="2" applyFont="1" applyFill="1" applyBorder="1" applyAlignment="1">
      <alignment horizontal="left" vertical="center" wrapText="1" indent="1"/>
    </xf>
    <xf numFmtId="0" fontId="3" fillId="2" borderId="0" xfId="0" applyFont="1" applyFill="1" applyBorder="1" applyAlignment="1">
      <alignment horizontal="left" vertical="center" indent="1"/>
    </xf>
    <xf numFmtId="0" fontId="10" fillId="2" borderId="2" xfId="0" applyFont="1" applyFill="1" applyBorder="1" applyAlignment="1">
      <alignment horizontal="left" vertical="top" wrapText="1" indent="1"/>
    </xf>
    <xf numFmtId="0" fontId="10" fillId="2" borderId="4" xfId="0" applyFont="1" applyFill="1" applyBorder="1" applyAlignment="1">
      <alignment horizontal="left" vertical="top" indent="1"/>
    </xf>
    <xf numFmtId="0" fontId="10" fillId="2" borderId="3" xfId="0" applyFont="1" applyFill="1" applyBorder="1" applyAlignment="1">
      <alignment horizontal="left" vertical="top" indent="1"/>
    </xf>
    <xf numFmtId="0" fontId="12" fillId="2" borderId="1" xfId="2" applyNumberFormat="1" applyFont="1" applyFill="1" applyBorder="1" applyAlignment="1">
      <alignment horizontal="left" vertical="center" wrapText="1" indent="1"/>
    </xf>
    <xf numFmtId="0" fontId="12" fillId="2" borderId="1" xfId="0" applyFont="1" applyFill="1" applyBorder="1" applyAlignment="1">
      <alignment horizontal="left" vertical="center" wrapText="1" indent="1"/>
    </xf>
    <xf numFmtId="9" fontId="12" fillId="2" borderId="2" xfId="2" applyFont="1" applyFill="1" applyBorder="1" applyAlignment="1">
      <alignment horizontal="left" vertical="center" wrapText="1" indent="1"/>
    </xf>
    <xf numFmtId="9" fontId="12" fillId="2" borderId="4" xfId="2" applyFont="1" applyFill="1" applyBorder="1" applyAlignment="1">
      <alignment horizontal="left" vertical="center" wrapText="1" indent="1"/>
    </xf>
    <xf numFmtId="9" fontId="12" fillId="2" borderId="3" xfId="2" applyFont="1" applyFill="1" applyBorder="1" applyAlignment="1">
      <alignment horizontal="left" vertical="center" wrapText="1" indent="1"/>
    </xf>
    <xf numFmtId="0" fontId="43" fillId="6" borderId="12" xfId="0" applyFont="1" applyFill="1" applyBorder="1" applyAlignment="1">
      <alignment horizontal="center" vertical="center" wrapText="1"/>
    </xf>
    <xf numFmtId="0" fontId="43" fillId="6" borderId="0" xfId="0" applyFont="1" applyFill="1" applyAlignment="1">
      <alignment vertical="center"/>
    </xf>
    <xf numFmtId="0" fontId="43" fillId="6" borderId="12" xfId="0" applyFont="1" applyFill="1" applyBorder="1" applyAlignment="1">
      <alignment vertical="center" wrapText="1"/>
    </xf>
    <xf numFmtId="3" fontId="43" fillId="6" borderId="12" xfId="2" applyNumberFormat="1" applyFont="1" applyFill="1" applyBorder="1" applyAlignment="1">
      <alignment horizontal="center" vertical="center"/>
    </xf>
    <xf numFmtId="165" fontId="43" fillId="6" borderId="12" xfId="2" applyNumberFormat="1" applyFont="1" applyFill="1" applyBorder="1" applyAlignment="1">
      <alignment horizontal="center" vertical="center"/>
    </xf>
    <xf numFmtId="0" fontId="43" fillId="6" borderId="12" xfId="0" applyFont="1" applyFill="1" applyBorder="1" applyAlignment="1">
      <alignment horizontal="center" vertical="center"/>
    </xf>
    <xf numFmtId="0" fontId="44" fillId="2" borderId="0" xfId="0" applyFont="1" applyFill="1" applyAlignment="1">
      <alignment vertical="center"/>
    </xf>
  </cellXfs>
  <cellStyles count="7">
    <cellStyle name="Hipervínculo" xfId="3" builtinId="8"/>
    <cellStyle name="Millares" xfId="1" builtinId="3"/>
    <cellStyle name="Millares 2" xfId="6"/>
    <cellStyle name="Normal" xfId="0" builtinId="0"/>
    <cellStyle name="Normal 2" xfId="4"/>
    <cellStyle name="Porcentaje" xfId="2" builtinId="5"/>
    <cellStyle name="Porcentaje 2" xfId="5"/>
  </cellStyles>
  <dxfs count="4158">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theme="0" tint="-4.9989318521683403E-2"/>
      </font>
      <fill>
        <patternFill>
          <bgColor theme="0" tint="-4.9989318521683403E-2"/>
        </patternFill>
      </fill>
      <border>
        <vertical/>
        <horizontal/>
      </border>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border>
        <vertical/>
        <horizontal/>
      </border>
    </dxf>
    <dxf>
      <font>
        <color rgb="FFEAEAEA"/>
      </font>
      <fill>
        <patternFill>
          <bgColor rgb="FFEAEAEA"/>
        </patternFill>
      </fill>
    </dxf>
    <dxf>
      <font>
        <color rgb="FFEAEAEA"/>
      </font>
      <fill>
        <patternFill>
          <bgColor rgb="FFEAEAEA"/>
        </patternFill>
      </fill>
      <border>
        <vertical/>
        <horizontal/>
      </border>
    </dxf>
    <dxf>
      <font>
        <color theme="0" tint="-4.9989318521683403E-2"/>
      </font>
      <fill>
        <patternFill>
          <bgColor theme="0" tint="-4.9989318521683403E-2"/>
        </patternFill>
      </fill>
      <border>
        <vertical/>
        <horizontal/>
      </border>
    </dxf>
    <dxf>
      <font>
        <color theme="0"/>
      </font>
      <fill>
        <patternFill>
          <bgColor rgb="FFFF0000"/>
        </patternFill>
      </fill>
    </dxf>
    <dxf>
      <font>
        <color theme="0"/>
      </font>
      <fill>
        <patternFill>
          <bgColor theme="4"/>
        </patternFill>
      </fill>
    </dxf>
    <dxf>
      <font>
        <color theme="7" tint="-0.499984740745262"/>
      </font>
      <fill>
        <patternFill>
          <bgColor rgb="FFFFFF00"/>
        </patternFill>
      </fill>
    </dxf>
    <dxf>
      <font>
        <color theme="9" tint="-0.499984740745262"/>
      </font>
      <fill>
        <patternFill>
          <bgColor rgb="FF92D050"/>
        </patternFill>
      </fill>
    </dxf>
    <dxf>
      <font>
        <color theme="7" tint="-0.499984740745262"/>
      </font>
      <fill>
        <patternFill>
          <bgColor rgb="FFFFFF00"/>
        </patternFill>
      </fill>
    </dxf>
    <dxf>
      <font>
        <color theme="9" tint="-0.499984740745262"/>
      </font>
      <fill>
        <patternFill>
          <bgColor rgb="FF92D050"/>
        </patternFill>
      </fill>
    </dxf>
    <dxf>
      <font>
        <color theme="0"/>
      </font>
      <fill>
        <patternFill>
          <bgColor rgb="FFFF0000"/>
        </patternFill>
      </fill>
    </dxf>
    <dxf>
      <font>
        <color theme="0"/>
      </font>
      <fill>
        <patternFill>
          <bgColor theme="4"/>
        </patternFill>
      </fill>
    </dxf>
    <dxf>
      <font>
        <color theme="0"/>
      </font>
    </dxf>
    <dxf>
      <font>
        <color theme="0"/>
      </font>
    </dxf>
    <dxf>
      <font>
        <color rgb="FFEAEAEA"/>
      </font>
      <fill>
        <patternFill>
          <bgColor rgb="FFEAEAEA"/>
        </patternFill>
      </fill>
    </dxf>
    <dxf>
      <font>
        <color rgb="FFEAEAEA"/>
      </font>
      <fill>
        <patternFill>
          <bgColor rgb="FFEAEAEA"/>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alignment horizontal="center" readingOrder="0"/>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ont>
        <color theme="0"/>
      </font>
    </dxf>
    <dxf>
      <font>
        <color theme="0"/>
      </font>
    </dxf>
    <dxf>
      <fill>
        <patternFill>
          <bgColor theme="9" tint="-0.249977111117893"/>
        </patternFill>
      </fill>
    </dxf>
    <dxf>
      <fill>
        <patternFill>
          <bgColor theme="9" tint="-0.249977111117893"/>
        </patternFill>
      </fill>
    </dxf>
    <dxf>
      <alignment horizontal="center" readingOrder="0"/>
    </dxf>
    <dxf>
      <alignment horizontal="center" readingOrder="0"/>
    </dxf>
    <dxf>
      <alignment vertical="center" readingOrder="0"/>
    </dxf>
    <dxf>
      <alignment vertical="center" readingOrder="0"/>
    </dxf>
    <dxf>
      <fill>
        <patternFill patternType="solid">
          <bgColor theme="9" tint="0.59999389629810485"/>
        </patternFill>
      </fill>
    </dxf>
    <dxf>
      <fill>
        <patternFill patternType="solid">
          <bgColor theme="9" tint="0.59999389629810485"/>
        </patternFill>
      </fill>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alignment horizontal="center" readingOrder="0"/>
    </dxf>
    <dxf>
      <border>
        <horizontal/>
      </border>
    </dxf>
    <dxf>
      <fill>
        <patternFill patternType="solid">
          <bgColor theme="0"/>
        </patternFill>
      </fill>
    </dxf>
    <dxf>
      <fill>
        <patternFill patternType="solid">
          <bgColor theme="0"/>
        </patternFill>
      </fill>
    </dxf>
    <dxf>
      <border>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ont>
        <color theme="0"/>
      </font>
    </dxf>
    <dxf>
      <font>
        <color theme="0"/>
      </font>
    </dxf>
    <dxf>
      <fill>
        <patternFill>
          <bgColor theme="9" tint="-0.249977111117893"/>
        </patternFill>
      </fill>
    </dxf>
    <dxf>
      <fill>
        <patternFill>
          <bgColor theme="9" tint="-0.249977111117893"/>
        </patternFill>
      </fill>
    </dxf>
    <dxf>
      <alignment vertical="center" readingOrder="0"/>
    </dxf>
    <dxf>
      <alignment horizontal="center" readingOrder="0"/>
    </dxf>
    <dxf>
      <fill>
        <patternFill patternType="solid">
          <bgColor theme="9" tint="0.59999389629810485"/>
        </patternFill>
      </fill>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alignment horizontal="center" readingOrder="0"/>
    </dxf>
    <dxf>
      <alignment vertical="center" readingOrder="0"/>
    </dxf>
    <dxf>
      <alignment horizontal="center" readingOrder="0"/>
    </dxf>
    <dxf>
      <alignment horizontal="center" readingOrder="0"/>
    </dxf>
    <dxf>
      <fill>
        <patternFill>
          <bgColor theme="9" tint="0.59999389629810485"/>
        </patternFill>
      </fill>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border>
        <left style="hair">
          <color theme="9" tint="-0.24994659260841701"/>
        </left>
        <top style="hair">
          <color theme="9" tint="-0.24994659260841701"/>
        </top>
        <bottom style="hair">
          <color theme="9" tint="-0.24994659260841701"/>
        </bottom>
      </border>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bgColor theme="9" tint="0.59999389629810485"/>
        </patternFill>
      </fill>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ill>
        <patternFill>
          <bgColor theme="9" tint="0.59999389629810485"/>
        </patternFill>
      </fill>
    </dxf>
    <dxf>
      <fill>
        <patternFill>
          <bgColor theme="9" tint="0.59999389629810485"/>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border>
        <right style="hair">
          <color theme="9" tint="-0.24994659260841701"/>
        </right>
        <top style="hair">
          <color theme="9" tint="-0.24994659260841701"/>
        </top>
        <bottom style="hair">
          <color theme="9" tint="-0.24994659260841701"/>
        </bottom>
      </border>
    </dxf>
    <dxf>
      <font>
        <sz val="9"/>
      </font>
    </dxf>
    <dxf>
      <font>
        <sz val="9"/>
      </font>
    </dxf>
    <dxf>
      <font>
        <sz val="9"/>
      </font>
    </dxf>
    <dxf>
      <font>
        <sz val="9"/>
      </font>
    </dxf>
    <dxf>
      <font>
        <sz val="9"/>
      </font>
    </dxf>
    <dxf>
      <font>
        <color theme="0"/>
      </font>
    </dxf>
    <dxf>
      <fill>
        <patternFill>
          <bgColor theme="9" tint="-0.249977111117893"/>
        </patternFill>
      </fill>
    </dxf>
    <dxf>
      <fill>
        <patternFill>
          <bgColor theme="9" tint="0.59999389629810485"/>
        </patternFill>
      </fill>
    </dxf>
    <dxf>
      <alignment horizontal="center" readingOrder="0"/>
    </dxf>
    <dxf>
      <fill>
        <patternFill>
          <bgColor theme="0"/>
        </patternFill>
      </fill>
    </dxf>
    <dxf>
      <fill>
        <patternFill>
          <bgColor theme="0"/>
        </patternFill>
      </fill>
    </dxf>
    <dxf>
      <alignment horizontal="center" readingOrder="0"/>
    </dxf>
    <dxf>
      <alignment vertical="center" readingOrder="0"/>
    </dxf>
    <dxf>
      <alignment horizontal="center" readingOrder="0"/>
    </dxf>
    <dxf>
      <font>
        <color theme="0"/>
      </font>
    </dxf>
    <dxf>
      <font>
        <color theme="0"/>
      </font>
    </dxf>
    <dxf>
      <fill>
        <patternFill>
          <bgColor theme="9" tint="-0.249977111117893"/>
        </patternFill>
      </fill>
    </dxf>
    <dxf>
      <fill>
        <patternFill>
          <bgColor theme="9" tint="-0.249977111117893"/>
        </patternFill>
      </fill>
    </dxf>
    <dxf>
      <border>
        <vertic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border>
        <vertical style="hair">
          <color theme="9" tint="-0.24994659260841701"/>
        </vertical>
        <horizontal style="hair">
          <color theme="9" tint="-0.24994659260841701"/>
        </horizontal>
      </border>
    </dxf>
    <dxf>
      <fill>
        <patternFill>
          <bgColor theme="0"/>
        </patternFill>
      </fill>
    </dxf>
    <dxf>
      <fill>
        <patternFill>
          <bgColor theme="0"/>
        </patternFill>
      </fill>
    </dxf>
    <dxf>
      <fill>
        <patternFill>
          <bgColor theme="0"/>
        </patternFill>
      </fill>
    </dxf>
    <dxf>
      <fill>
        <patternFill>
          <bgColor theme="0"/>
        </patternFill>
      </fill>
    </dxf>
    <dxf>
      <alignment horizontal="center" readingOrder="0"/>
    </dxf>
    <dxf>
      <alignment horizontal="center" readingOrder="0"/>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numFmt numFmtId="165" formatCode="0.0%"/>
    </dxf>
    <dxf>
      <numFmt numFmtId="165" formatCode="0.0%"/>
    </dxf>
    <dxf>
      <alignment horizontal="center" readingOrder="0"/>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alignment horizontal="center"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patternType="solid">
          <bgColor theme="8" tint="0.39997558519241921"/>
        </patternFill>
      </fill>
    </dxf>
    <dxf>
      <fill>
        <patternFill patternType="solid">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75C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calcChain" Target="calcChain.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externalLink" Target="externalLinks/externalLink2.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externalLink" Target="externalLinks/externalLink3.xml"/><Relationship Id="rId215"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externalLink" Target="externalLinks/externalLink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pivotCacheDefinition" Target="pivotCache/pivotCacheDefinition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cat>
            <c:strRef>
              <c:f>Hoja1!$V$6:$V$7</c:f>
              <c:strCache>
                <c:ptCount val="2"/>
                <c:pt idx="0">
                  <c:v>Plan de acción</c:v>
                </c:pt>
                <c:pt idx="1">
                  <c:v>Otros</c:v>
                </c:pt>
              </c:strCache>
            </c:strRef>
          </c:cat>
          <c:val>
            <c:numRef>
              <c:f>Hoja1!$U$6:$U$7</c:f>
              <c:numCache>
                <c:formatCode>General</c:formatCode>
                <c:ptCount val="2"/>
                <c:pt idx="0">
                  <c:v>106</c:v>
                </c:pt>
                <c:pt idx="1">
                  <c:v>95</c:v>
                </c:pt>
              </c:numCache>
            </c:numRef>
          </c:val>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Tablero de Control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2.5385282165009963E-2"/>
                  <c:y val="-1.581280257080849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5.5591149388212989E-2"/>
                  <c:y val="0.17385953411051139"/>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7709549104724018E-2"/>
                  <c:y val="1.3983901146291246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8.1427214255892846E-3"/>
                  <c:y val="6.703291066162149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Hoja1!$AP$35:$AP$38</c:f>
              <c:numCache>
                <c:formatCode>0.0%</c:formatCode>
                <c:ptCount val="4"/>
                <c:pt idx="0">
                  <c:v>0.41962987021442322</c:v>
                </c:pt>
                <c:pt idx="1">
                  <c:v>0.33415241933383677</c:v>
                </c:pt>
                <c:pt idx="2">
                  <c:v>0.14718866672664299</c:v>
                </c:pt>
                <c:pt idx="3">
                  <c:v>9.9029043725097007E-2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Plan de Acción</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1.9727983718962193E-2"/>
                  <c:y val="-4.866868844249067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9.5910015745581528E-3"/>
                  <c:y val="0.16720558469200378"/>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9.4220559508945423E-2"/>
                  <c:y val="-9.480552000445161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2.0101678174432838E-3"/>
                  <c:y val="5.808098811974848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Hoja1!$AR$35:$AR$38</c:f>
              <c:numCache>
                <c:formatCode>0.0%</c:formatCode>
                <c:ptCount val="4"/>
                <c:pt idx="0">
                  <c:v>0.3337086903304774</c:v>
                </c:pt>
                <c:pt idx="1">
                  <c:v>0.24949816401468786</c:v>
                </c:pt>
                <c:pt idx="2">
                  <c:v>0.12279069767441861</c:v>
                </c:pt>
                <c:pt idx="3">
                  <c:v>9.4002447980416154E-2</c:v>
                </c:pt>
              </c:numCache>
            </c:numRef>
          </c:val>
        </c:ser>
        <c:dLbls>
          <c:showLegendKey val="0"/>
          <c:showVal val="0"/>
          <c:showCatName val="0"/>
          <c:showSerName val="0"/>
          <c:showPercent val="1"/>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Plan Indicativo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view3D>
      <c:rotX val="30"/>
      <c:rotY val="2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sp3d/>
            </c:spPr>
          </c:dPt>
          <c:dLbls>
            <c:dLbl>
              <c:idx val="0"/>
              <c:layout>
                <c:manualLayout>
                  <c:x val="-3.4085486216376679E-2"/>
                  <c:y val="-3.4951275666351346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3.8883067162707105E-2"/>
                  <c:y val="0.12712190821323244"/>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2491041856226257E-2"/>
                  <c:y val="1.2603639196483121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4444614663995576E-2"/>
                  <c:y val="6.0390698903789439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CO"/>
              </a:p>
            </c:txPr>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Hoja1!$AN$35:$AN$38</c:f>
              <c:strCache>
                <c:ptCount val="4"/>
                <c:pt idx="0">
                  <c:v>Misionales</c:v>
                </c:pt>
                <c:pt idx="1">
                  <c:v>Apoyo</c:v>
                </c:pt>
                <c:pt idx="2">
                  <c:v>Estratégicos</c:v>
                </c:pt>
                <c:pt idx="3">
                  <c:v>Evaluación</c:v>
                </c:pt>
              </c:strCache>
            </c:strRef>
          </c:cat>
          <c:val>
            <c:numRef>
              <c:f>Hoja1!$AT$35:$AT$38</c:f>
              <c:numCache>
                <c:formatCode>0.0%</c:formatCode>
                <c:ptCount val="4"/>
                <c:pt idx="0">
                  <c:v>0.26673194614443085</c:v>
                </c:pt>
                <c:pt idx="1">
                  <c:v>0.13317013463892291</c:v>
                </c:pt>
                <c:pt idx="2">
                  <c:v>8.7441860465116275E-2</c:v>
                </c:pt>
                <c:pt idx="3">
                  <c:v>6.6095471236230108E-2</c:v>
                </c:pt>
              </c:numCache>
            </c:numRef>
          </c:val>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Comportamiento Áreas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824132102811823"/>
          <c:y val="7.1952191235059762E-2"/>
          <c:w val="0.57090932946310247"/>
          <c:h val="0.85702878773619429"/>
        </c:manualLayout>
      </c:layout>
      <c:bar3DChart>
        <c:barDir val="bar"/>
        <c:grouping val="clustered"/>
        <c:varyColors val="0"/>
        <c:ser>
          <c:idx val="0"/>
          <c:order val="0"/>
          <c:tx>
            <c:strRef>
              <c:f>Hoja1!$AO$73</c:f>
              <c:strCache>
                <c:ptCount val="1"/>
                <c:pt idx="0">
                  <c:v>Pond tablero</c:v>
                </c:pt>
              </c:strCache>
            </c:strRef>
          </c:tx>
          <c:spPr>
            <a:solidFill>
              <a:schemeClr val="accent1"/>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Hoja1!$AO$74:$AO$97</c:f>
              <c:numCache>
                <c:formatCode>0.0%</c:formatCode>
                <c:ptCount val="24"/>
                <c:pt idx="0">
                  <c:v>9.1750805585392045E-2</c:v>
                </c:pt>
                <c:pt idx="1">
                  <c:v>5.9120225813703693E-2</c:v>
                </c:pt>
                <c:pt idx="2">
                  <c:v>3.5789973272050565E-2</c:v>
                </c:pt>
                <c:pt idx="3">
                  <c:v>9.6424222743509314E-2</c:v>
                </c:pt>
                <c:pt idx="4">
                  <c:v>0.141305604694309</c:v>
                </c:pt>
                <c:pt idx="5">
                  <c:v>7.6478405315614603E-2</c:v>
                </c:pt>
                <c:pt idx="6">
                  <c:v>2.7194609901376825E-2</c:v>
                </c:pt>
                <c:pt idx="7">
                  <c:v>1.8604651162790697E-2</c:v>
                </c:pt>
                <c:pt idx="8">
                  <c:v>3.2838589981447126E-2</c:v>
                </c:pt>
                <c:pt idx="9">
                  <c:v>1.4582560296846011E-2</c:v>
                </c:pt>
                <c:pt idx="10">
                  <c:v>1.0352504638218924E-2</c:v>
                </c:pt>
                <c:pt idx="11">
                  <c:v>1.0352504638218924E-2</c:v>
                </c:pt>
                <c:pt idx="12">
                  <c:v>1.8604651162790697E-2</c:v>
                </c:pt>
                <c:pt idx="13">
                  <c:v>2.600917879113368E-2</c:v>
                </c:pt>
                <c:pt idx="14">
                  <c:v>3.2556413685981792E-2</c:v>
                </c:pt>
                <c:pt idx="15">
                  <c:v>3.4374595504163608E-2</c:v>
                </c:pt>
                <c:pt idx="16">
                  <c:v>2.8250193590288013E-2</c:v>
                </c:pt>
                <c:pt idx="17">
                  <c:v>3.7799542650040985E-2</c:v>
                </c:pt>
                <c:pt idx="18">
                  <c:v>1.8181818181818186E-3</c:v>
                </c:pt>
                <c:pt idx="19">
                  <c:v>4.892005004961817E-2</c:v>
                </c:pt>
                <c:pt idx="20">
                  <c:v>5.703844328429046E-2</c:v>
                </c:pt>
                <c:pt idx="21">
                  <c:v>3.7209302325581395E-2</c:v>
                </c:pt>
                <c:pt idx="22">
                  <c:v>3.2767830176468053E-2</c:v>
                </c:pt>
                <c:pt idx="23">
                  <c:v>2.9856958917983574E-2</c:v>
                </c:pt>
              </c:numCache>
            </c:numRef>
          </c:val>
        </c:ser>
        <c:ser>
          <c:idx val="1"/>
          <c:order val="1"/>
          <c:tx>
            <c:strRef>
              <c:f>Hoja1!$AP$73</c:f>
              <c:strCache>
                <c:ptCount val="1"/>
                <c:pt idx="0">
                  <c:v>Pond PA</c:v>
                </c:pt>
              </c:strCache>
            </c:strRef>
          </c:tx>
          <c:spPr>
            <a:solidFill>
              <a:schemeClr val="accent2"/>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Hoja1!$AP$74:$AP$97</c:f>
              <c:numCache>
                <c:formatCode>0.0%</c:formatCode>
                <c:ptCount val="24"/>
                <c:pt idx="0">
                  <c:v>7.2344497607655517E-2</c:v>
                </c:pt>
                <c:pt idx="1">
                  <c:v>5.1810392789584957E-2</c:v>
                </c:pt>
                <c:pt idx="2">
                  <c:v>3.4565483476132197E-2</c:v>
                </c:pt>
                <c:pt idx="3">
                  <c:v>7.3381551129409153E-2</c:v>
                </c:pt>
                <c:pt idx="4">
                  <c:v>0.10490486257928119</c:v>
                </c:pt>
                <c:pt idx="5">
                  <c:v>4.9725158562367866E-2</c:v>
                </c:pt>
                <c:pt idx="6">
                  <c:v>2.2296650717703353E-2</c:v>
                </c:pt>
                <c:pt idx="7">
                  <c:v>1.8604651162790697E-2</c:v>
                </c:pt>
                <c:pt idx="8">
                  <c:v>2.1818181818181816E-2</c:v>
                </c:pt>
                <c:pt idx="9">
                  <c:v>1.0909090909090908E-2</c:v>
                </c:pt>
                <c:pt idx="10">
                  <c:v>5.4545454545454541E-3</c:v>
                </c:pt>
                <c:pt idx="11">
                  <c:v>5.4545454545454541E-3</c:v>
                </c:pt>
                <c:pt idx="12">
                  <c:v>1.8604651162790697E-2</c:v>
                </c:pt>
                <c:pt idx="13">
                  <c:v>2.4784688995215312E-2</c:v>
                </c:pt>
                <c:pt idx="14">
                  <c:v>2.4059196617336152E-2</c:v>
                </c:pt>
                <c:pt idx="15">
                  <c:v>1.8604651162790697E-2</c:v>
                </c:pt>
                <c:pt idx="16">
                  <c:v>2.7025703794369645E-2</c:v>
                </c:pt>
                <c:pt idx="17">
                  <c:v>3.6575052854122624E-2</c:v>
                </c:pt>
                <c:pt idx="18">
                  <c:v>0</c:v>
                </c:pt>
                <c:pt idx="19">
                  <c:v>2.9513742071881607E-2</c:v>
                </c:pt>
                <c:pt idx="20">
                  <c:v>5.5813953488372092E-2</c:v>
                </c:pt>
                <c:pt idx="21">
                  <c:v>3.7209302325581395E-2</c:v>
                </c:pt>
                <c:pt idx="22">
                  <c:v>2.7906976744186046E-2</c:v>
                </c:pt>
                <c:pt idx="23">
                  <c:v>2.8632469122065206E-2</c:v>
                </c:pt>
              </c:numCache>
            </c:numRef>
          </c:val>
        </c:ser>
        <c:ser>
          <c:idx val="2"/>
          <c:order val="2"/>
          <c:tx>
            <c:strRef>
              <c:f>Hoja1!$AQ$73</c:f>
              <c:strCache>
                <c:ptCount val="1"/>
                <c:pt idx="0">
                  <c:v>Pond PI</c:v>
                </c:pt>
              </c:strCache>
            </c:strRef>
          </c:tx>
          <c:spPr>
            <a:solidFill>
              <a:schemeClr val="accent3"/>
            </a:solidFill>
            <a:ln>
              <a:noFill/>
            </a:ln>
            <a:effectLst/>
            <a:sp3d/>
          </c:spPr>
          <c:invertIfNegative val="0"/>
          <c:cat>
            <c:strRef>
              <c:f>Hoja1!$AN$74:$AN$97</c:f>
              <c:strCache>
                <c:ptCount val="24"/>
                <c:pt idx="0">
                  <c:v>Primera Infancia </c:v>
                </c:pt>
                <c:pt idx="1">
                  <c:v>Niñez y Adolescencia </c:v>
                </c:pt>
                <c:pt idx="2">
                  <c:v>Familia y Comunidades</c:v>
                </c:pt>
                <c:pt idx="3">
                  <c:v>Nutrición</c:v>
                </c:pt>
                <c:pt idx="4">
                  <c:v>Protección</c:v>
                </c:pt>
                <c:pt idx="5">
                  <c:v>Dirección Administrativa</c:v>
                </c:pt>
                <c:pt idx="6">
                  <c:v>Abastecimiento</c:v>
                </c:pt>
                <c:pt idx="7">
                  <c:v>Contratación</c:v>
                </c:pt>
                <c:pt idx="8">
                  <c:v>Gestión Humana</c:v>
                </c:pt>
                <c:pt idx="9">
                  <c:v>Dirección Financiera </c:v>
                </c:pt>
                <c:pt idx="10">
                  <c:v>Control Interno Disciplinario</c:v>
                </c:pt>
                <c:pt idx="11">
                  <c:v>Jurídica</c:v>
                </c:pt>
                <c:pt idx="12">
                  <c:v>Gestión Regional</c:v>
                </c:pt>
                <c:pt idx="13">
                  <c:v>Cooperación y Convenios </c:v>
                </c:pt>
                <c:pt idx="14">
                  <c:v>Servicio y Atención</c:v>
                </c:pt>
                <c:pt idx="15">
                  <c:v>Información y Tecnología </c:v>
                </c:pt>
                <c:pt idx="16">
                  <c:v>Comunicaciones</c:v>
                </c:pt>
                <c:pt idx="17">
                  <c:v>Programación</c:v>
                </c:pt>
                <c:pt idx="18">
                  <c:v>Subdirección General</c:v>
                </c:pt>
                <c:pt idx="19">
                  <c:v>Mejoramiento Organizacional</c:v>
                </c:pt>
                <c:pt idx="20">
                  <c:v>SNBF</c:v>
                </c:pt>
                <c:pt idx="21">
                  <c:v>Control Interno</c:v>
                </c:pt>
                <c:pt idx="22">
                  <c:v>Monitoreo y Evaluación </c:v>
                </c:pt>
                <c:pt idx="23">
                  <c:v>Aseguramiento a la calidad</c:v>
                </c:pt>
              </c:strCache>
            </c:strRef>
          </c:cat>
          <c:val>
            <c:numRef>
              <c:f>Hoja1!$AQ$74:$AQ$97</c:f>
              <c:numCache>
                <c:formatCode>0.0%</c:formatCode>
                <c:ptCount val="24"/>
                <c:pt idx="0">
                  <c:v>7.2344497607655517E-2</c:v>
                </c:pt>
                <c:pt idx="1">
                  <c:v>5.1810392789584957E-2</c:v>
                </c:pt>
                <c:pt idx="2">
                  <c:v>3.4565483476132197E-2</c:v>
                </c:pt>
                <c:pt idx="3">
                  <c:v>5.4776899966618449E-2</c:v>
                </c:pt>
                <c:pt idx="4">
                  <c:v>5.6786469344608875E-2</c:v>
                </c:pt>
                <c:pt idx="5">
                  <c:v>1.0909090909090908E-2</c:v>
                </c:pt>
                <c:pt idx="6">
                  <c:v>1.6842105263157898E-2</c:v>
                </c:pt>
                <c:pt idx="7">
                  <c:v>9.3023255813953487E-3</c:v>
                </c:pt>
                <c:pt idx="8">
                  <c:v>5.4545454545454541E-3</c:v>
                </c:pt>
                <c:pt idx="9">
                  <c:v>1.0909090909090908E-2</c:v>
                </c:pt>
                <c:pt idx="10">
                  <c:v>5.4545454545454541E-3</c:v>
                </c:pt>
                <c:pt idx="11">
                  <c:v>5.4545454545454541E-3</c:v>
                </c:pt>
                <c:pt idx="12">
                  <c:v>9.3023255813953487E-3</c:v>
                </c:pt>
                <c:pt idx="13">
                  <c:v>2.4784688995215312E-2</c:v>
                </c:pt>
                <c:pt idx="14">
                  <c:v>5.4545454545454541E-3</c:v>
                </c:pt>
                <c:pt idx="15">
                  <c:v>9.3023255813953487E-3</c:v>
                </c:pt>
                <c:pt idx="16">
                  <c:v>1.8604651162790697E-2</c:v>
                </c:pt>
                <c:pt idx="17">
                  <c:v>1.0909090909090908E-2</c:v>
                </c:pt>
                <c:pt idx="18">
                  <c:v>0</c:v>
                </c:pt>
                <c:pt idx="19">
                  <c:v>2.0211416490486259E-2</c:v>
                </c:pt>
                <c:pt idx="20">
                  <c:v>5.5813953488372092E-2</c:v>
                </c:pt>
                <c:pt idx="21">
                  <c:v>2.7906976744186046E-2</c:v>
                </c:pt>
                <c:pt idx="22">
                  <c:v>1.8604651162790697E-2</c:v>
                </c:pt>
                <c:pt idx="23">
                  <c:v>1.9330143540669857E-2</c:v>
                </c:pt>
              </c:numCache>
            </c:numRef>
          </c:val>
        </c:ser>
        <c:dLbls>
          <c:showLegendKey val="0"/>
          <c:showVal val="0"/>
          <c:showCatName val="0"/>
          <c:showSerName val="0"/>
          <c:showPercent val="0"/>
          <c:showBubbleSize val="0"/>
        </c:dLbls>
        <c:gapWidth val="79"/>
        <c:gapDepth val="84"/>
        <c:shape val="box"/>
        <c:axId val="592570960"/>
        <c:axId val="592566064"/>
        <c:axId val="0"/>
      </c:bar3DChart>
      <c:catAx>
        <c:axId val="592570960"/>
        <c:scaling>
          <c:orientation val="maxMin"/>
        </c:scaling>
        <c:delete val="0"/>
        <c:axPos val="l"/>
        <c:numFmt formatCode="General"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2566064"/>
        <c:crosses val="autoZero"/>
        <c:auto val="1"/>
        <c:lblAlgn val="ctr"/>
        <c:lblOffset val="100"/>
        <c:noMultiLvlLbl val="0"/>
      </c:catAx>
      <c:valAx>
        <c:axId val="592566064"/>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592570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Tablero de control 2015 </a:t>
            </a:r>
            <a:r>
              <a:rPr lang="en-US" sz="1000"/>
              <a:t>(197 indicadores)</a:t>
            </a:r>
            <a:endParaRPr lang="en-U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view3D>
      <c:rotX val="30"/>
      <c:rotY val="5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5279755159756324E-2"/>
          <c:y val="0.33115558471857687"/>
          <c:w val="0.77130849229620357"/>
          <c:h val="0.54238735783027126"/>
        </c:manualLayout>
      </c:layout>
      <c:pie3DChart>
        <c:varyColors val="1"/>
        <c:ser>
          <c:idx val="0"/>
          <c:order val="0"/>
          <c:dPt>
            <c:idx val="0"/>
            <c:bubble3D val="0"/>
            <c:explosion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Pt>
            <c:idx val="1"/>
            <c:bubble3D val="0"/>
            <c:explosion val="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Pt>
            <c:idx val="2"/>
            <c:bubble3D val="0"/>
            <c:explosion val="9"/>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Pt>
          <c:dLbls>
            <c:dLbl>
              <c:idx val="0"/>
              <c:layout>
                <c:manualLayout>
                  <c:x val="0.14124218094187246"/>
                  <c:y val="-2.1503283705257479E-2"/>
                </c:manualLayout>
              </c:layout>
              <c:tx>
                <c:rich>
                  <a:bodyPr/>
                  <a:lstStyle/>
                  <a:p>
                    <a:fld id="{BC2ACEA0-CB57-46F1-A015-1320F2A39772}" type="CATEGORYNAME">
                      <a:rPr lang="en-US"/>
                      <a:pPr/>
                      <a:t>[NOMBRE DE CATEGORÍA]</a:t>
                    </a:fld>
                    <a:r>
                      <a:rPr lang="en-US" baseline="0"/>
                      <a:t>; </a:t>
                    </a:r>
                    <a:fld id="{F730681A-A971-410E-BE57-98EBDB078483}" type="VALUE">
                      <a:rPr lang="en-US" baseline="0"/>
                      <a:pPr/>
                      <a:t>[VALOR]</a:t>
                    </a:fld>
                    <a:r>
                      <a:rPr lang="en-US" baseline="0"/>
                      <a:t>; </a:t>
                    </a:r>
                  </a:p>
                  <a:p>
                    <a:fld id="{C7D044BC-E333-4FD2-B74C-6024BD7F72DE}"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layout>
                    <c:manualLayout>
                      <c:w val="0.29524865312888521"/>
                      <c:h val="0.20934520739492715"/>
                    </c:manualLayout>
                  </c15:layout>
                  <c15:dlblFieldTable/>
                  <c15:showDataLabelsRange val="0"/>
                </c:ext>
              </c:extLst>
            </c:dLbl>
            <c:dLbl>
              <c:idx val="1"/>
              <c:layout>
                <c:manualLayout>
                  <c:x val="-4.3906386701662296E-2"/>
                  <c:y val="-5.0598631502939861E-2"/>
                </c:manualLayout>
              </c:layout>
              <c:tx>
                <c:rich>
                  <a:bodyPr/>
                  <a:lstStyle/>
                  <a:p>
                    <a:fld id="{74186A9F-478F-4075-8F3C-B19168FF14F0}" type="CATEGORYNAME">
                      <a:rPr lang="en-US"/>
                      <a:pPr/>
                      <a:t>[NOMBRE DE CATEGORÍA]</a:t>
                    </a:fld>
                    <a:r>
                      <a:rPr lang="en-US" baseline="0"/>
                      <a:t>; </a:t>
                    </a:r>
                    <a:fld id="{CB626C5E-BE89-49F5-A516-BE9B562EE4A1}" type="VALUE">
                      <a:rPr lang="en-US" baseline="0"/>
                      <a:pPr/>
                      <a:t>[VALOR]</a:t>
                    </a:fld>
                    <a:r>
                      <a:rPr lang="en-US" baseline="0"/>
                      <a:t>; </a:t>
                    </a:r>
                  </a:p>
                  <a:p>
                    <a:fld id="{E63B9D57-D83A-4524-B3D0-DB4923B37C34}"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layout>
                    <c:manualLayout>
                      <c:w val="0.23289473684210527"/>
                      <c:h val="0.20934520739492715"/>
                    </c:manualLayout>
                  </c15:layout>
                  <c15:dlblFieldTable/>
                  <c15:showDataLabelsRange val="0"/>
                </c:ext>
              </c:extLst>
            </c:dLbl>
            <c:dLbl>
              <c:idx val="2"/>
              <c:layout>
                <c:manualLayout>
                  <c:x val="0.11121119274316651"/>
                  <c:y val="-4.0671640935712731E-2"/>
                </c:manualLayout>
              </c:layout>
              <c:tx>
                <c:rich>
                  <a:bodyPr/>
                  <a:lstStyle/>
                  <a:p>
                    <a:fld id="{8D2E9D68-F87F-4AF4-B11A-270A5E50DB75}" type="CATEGORYNAME">
                      <a:rPr lang="en-US"/>
                      <a:pPr/>
                      <a:t>[NOMBRE DE CATEGORÍA]</a:t>
                    </a:fld>
                    <a:r>
                      <a:rPr lang="en-US" baseline="0"/>
                      <a:t>; </a:t>
                    </a:r>
                    <a:fld id="{0BF80854-E1B0-423F-9A27-DC2B840DD02F}" type="VALUE">
                      <a:rPr lang="en-US" baseline="0"/>
                      <a:pPr/>
                      <a:t>[VALOR]</a:t>
                    </a:fld>
                    <a:r>
                      <a:rPr lang="en-US" baseline="0"/>
                      <a:t>; </a:t>
                    </a:r>
                  </a:p>
                  <a:p>
                    <a:fld id="{A7131251-AF59-4746-83CF-994DB5609BD9}" type="PERCENTAGE">
                      <a:rPr lang="en-US" baseline="0"/>
                      <a:pPr/>
                      <a:t>[PORCENTAJE]</a:t>
                    </a:fld>
                    <a:endParaRPr lang="es-CO"/>
                  </a:p>
                </c:rich>
              </c:tx>
              <c:showLegendKey val="0"/>
              <c:showVal val="1"/>
              <c:showCatName val="1"/>
              <c:showSerName val="0"/>
              <c:showPercent val="1"/>
              <c:showBubbleSize val="0"/>
              <c:extLst>
                <c:ext xmlns:c15="http://schemas.microsoft.com/office/drawing/2012/chart" uri="{CE6537A1-D6FC-4f65-9D91-7224C49458BB}">
                  <c15:dlblFieldTable/>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Estadisticas!$D$50:$F$50</c:f>
              <c:strCache>
                <c:ptCount val="3"/>
                <c:pt idx="0">
                  <c:v>Solo Nacionales</c:v>
                </c:pt>
                <c:pt idx="1">
                  <c:v>Solo Regionales</c:v>
                </c:pt>
                <c:pt idx="2">
                  <c:v>Zonales</c:v>
                </c:pt>
              </c:strCache>
            </c:strRef>
          </c:cat>
          <c:val>
            <c:numRef>
              <c:f>Estadisticas!$D$49:$F$49</c:f>
              <c:numCache>
                <c:formatCode>General</c:formatCode>
                <c:ptCount val="3"/>
                <c:pt idx="0">
                  <c:v>116</c:v>
                </c:pt>
                <c:pt idx="1">
                  <c:v>64</c:v>
                </c:pt>
                <c:pt idx="2">
                  <c:v>15</c:v>
                </c:pt>
              </c:numCache>
            </c:numRef>
          </c:val>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Tablero de control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outerShdw blurRad="50800" dist="38100" dir="2700000" algn="tl" rotWithShape="0">
            <a:prstClr val="black">
              <a:alpha val="40000"/>
            </a:prstClr>
          </a:outerShdw>
        </a:effectLst>
        <a:sp3d/>
      </c:spPr>
    </c:backWall>
    <c:plotArea>
      <c:layout>
        <c:manualLayout>
          <c:layoutTarget val="inner"/>
          <c:xMode val="edge"/>
          <c:yMode val="edge"/>
          <c:x val="0.23840857309193361"/>
          <c:y val="0.13370833333333335"/>
          <c:w val="0.74855148876049737"/>
          <c:h val="0.52761942257217853"/>
        </c:manualLayout>
      </c:layout>
      <c:bar3DChart>
        <c:barDir val="col"/>
        <c:grouping val="stacked"/>
        <c:varyColors val="0"/>
        <c:ser>
          <c:idx val="3"/>
          <c:order val="0"/>
          <c:tx>
            <c:strRef>
              <c:f>Estadisticas!$I$8</c:f>
              <c:strCache>
                <c:ptCount val="1"/>
                <c:pt idx="0">
                  <c:v>Evaluación</c:v>
                </c:pt>
              </c:strCache>
            </c:strRef>
          </c:tx>
          <c:spPr>
            <a:solidFill>
              <a:schemeClr val="accent6">
                <a:lumMod val="60000"/>
              </a:schemeClr>
            </a:solidFill>
            <a:ln>
              <a:noFill/>
            </a:ln>
            <a:effectLst/>
            <a:sp3d/>
          </c:spPr>
          <c:invertIfNegative val="0"/>
          <c:cat>
            <c:strRef>
              <c:f>Estadisticas!$J$3:$L$4</c:f>
              <c:strCache>
                <c:ptCount val="3"/>
                <c:pt idx="0">
                  <c:v>Nacional</c:v>
                </c:pt>
                <c:pt idx="1">
                  <c:v>Regional</c:v>
                </c:pt>
                <c:pt idx="2">
                  <c:v>Zonal</c:v>
                </c:pt>
              </c:strCache>
            </c:strRef>
          </c:cat>
          <c:val>
            <c:numRef>
              <c:f>Estadisticas!$J$8:$L$8</c:f>
              <c:numCache>
                <c:formatCode>General</c:formatCode>
                <c:ptCount val="3"/>
                <c:pt idx="0">
                  <c:v>13</c:v>
                </c:pt>
                <c:pt idx="1">
                  <c:v>1</c:v>
                </c:pt>
                <c:pt idx="2">
                  <c:v>1</c:v>
                </c:pt>
              </c:numCache>
            </c:numRef>
          </c:val>
        </c:ser>
        <c:ser>
          <c:idx val="2"/>
          <c:order val="1"/>
          <c:tx>
            <c:strRef>
              <c:f>Estadisticas!$I$7</c:f>
              <c:strCache>
                <c:ptCount val="1"/>
                <c:pt idx="0">
                  <c:v>Estratégicos</c:v>
                </c:pt>
              </c:strCache>
            </c:strRef>
          </c:tx>
          <c:spPr>
            <a:solidFill>
              <a:schemeClr val="accent4"/>
            </a:solidFill>
            <a:ln>
              <a:noFill/>
            </a:ln>
            <a:effectLst/>
            <a:sp3d/>
          </c:spPr>
          <c:invertIfNegative val="0"/>
          <c:cat>
            <c:strRef>
              <c:f>Estadisticas!$J$3:$L$4</c:f>
              <c:strCache>
                <c:ptCount val="3"/>
                <c:pt idx="0">
                  <c:v>Nacional</c:v>
                </c:pt>
                <c:pt idx="1">
                  <c:v>Regional</c:v>
                </c:pt>
                <c:pt idx="2">
                  <c:v>Zonal</c:v>
                </c:pt>
              </c:strCache>
            </c:strRef>
          </c:cat>
          <c:val>
            <c:numRef>
              <c:f>Estadisticas!$J$7:$L$7</c:f>
              <c:numCache>
                <c:formatCode>General</c:formatCode>
                <c:ptCount val="3"/>
                <c:pt idx="0">
                  <c:v>25</c:v>
                </c:pt>
                <c:pt idx="1">
                  <c:v>7</c:v>
                </c:pt>
                <c:pt idx="2">
                  <c:v>3</c:v>
                </c:pt>
              </c:numCache>
            </c:numRef>
          </c:val>
        </c:ser>
        <c:ser>
          <c:idx val="1"/>
          <c:order val="2"/>
          <c:tx>
            <c:strRef>
              <c:f>Estadisticas!$I$6</c:f>
              <c:strCache>
                <c:ptCount val="1"/>
                <c:pt idx="0">
                  <c:v>Apoyo</c:v>
                </c:pt>
              </c:strCache>
            </c:strRef>
          </c:tx>
          <c:spPr>
            <a:solidFill>
              <a:schemeClr val="accent5"/>
            </a:solidFill>
            <a:ln>
              <a:noFill/>
            </a:ln>
            <a:effectLst/>
            <a:sp3d/>
          </c:spPr>
          <c:invertIfNegative val="0"/>
          <c:cat>
            <c:strRef>
              <c:f>Estadisticas!$J$3:$L$4</c:f>
              <c:strCache>
                <c:ptCount val="3"/>
                <c:pt idx="0">
                  <c:v>Nacional</c:v>
                </c:pt>
                <c:pt idx="1">
                  <c:v>Regional</c:v>
                </c:pt>
                <c:pt idx="2">
                  <c:v>Zonal</c:v>
                </c:pt>
              </c:strCache>
            </c:strRef>
          </c:cat>
          <c:val>
            <c:numRef>
              <c:f>Estadisticas!$J$6:$L$6</c:f>
              <c:numCache>
                <c:formatCode>General</c:formatCode>
                <c:ptCount val="3"/>
                <c:pt idx="0">
                  <c:v>79</c:v>
                </c:pt>
                <c:pt idx="1">
                  <c:v>26</c:v>
                </c:pt>
                <c:pt idx="2">
                  <c:v>3</c:v>
                </c:pt>
              </c:numCache>
            </c:numRef>
          </c:val>
        </c:ser>
        <c:ser>
          <c:idx val="0"/>
          <c:order val="3"/>
          <c:tx>
            <c:strRef>
              <c:f>Estadisticas!$I$5</c:f>
              <c:strCache>
                <c:ptCount val="1"/>
                <c:pt idx="0">
                  <c:v>Misionales</c:v>
                </c:pt>
              </c:strCache>
            </c:strRef>
          </c:tx>
          <c:spPr>
            <a:solidFill>
              <a:schemeClr val="accent6"/>
            </a:solidFill>
            <a:ln>
              <a:noFill/>
            </a:ln>
            <a:effectLst/>
            <a:sp3d/>
          </c:spPr>
          <c:invertIfNegative val="0"/>
          <c:cat>
            <c:strRef>
              <c:f>Estadisticas!$J$3:$L$4</c:f>
              <c:strCache>
                <c:ptCount val="3"/>
                <c:pt idx="0">
                  <c:v>Nacional</c:v>
                </c:pt>
                <c:pt idx="1">
                  <c:v>Regional</c:v>
                </c:pt>
                <c:pt idx="2">
                  <c:v>Zonal</c:v>
                </c:pt>
              </c:strCache>
            </c:strRef>
          </c:cat>
          <c:val>
            <c:numRef>
              <c:f>Estadisticas!$J$5:$L$5</c:f>
              <c:numCache>
                <c:formatCode>General</c:formatCode>
                <c:ptCount val="3"/>
                <c:pt idx="0">
                  <c:v>78</c:v>
                </c:pt>
                <c:pt idx="1">
                  <c:v>45</c:v>
                </c:pt>
                <c:pt idx="2">
                  <c:v>23</c:v>
                </c:pt>
              </c:numCache>
            </c:numRef>
          </c:val>
        </c:ser>
        <c:dLbls>
          <c:showLegendKey val="0"/>
          <c:showVal val="0"/>
          <c:showCatName val="0"/>
          <c:showSerName val="0"/>
          <c:showPercent val="0"/>
          <c:showBubbleSize val="0"/>
        </c:dLbls>
        <c:gapWidth val="150"/>
        <c:shape val="cylinder"/>
        <c:axId val="592568240"/>
        <c:axId val="592572592"/>
        <c:axId val="0"/>
      </c:bar3DChart>
      <c:catAx>
        <c:axId val="5925682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2572592"/>
        <c:crosses val="autoZero"/>
        <c:auto val="1"/>
        <c:lblAlgn val="ctr"/>
        <c:lblOffset val="100"/>
        <c:noMultiLvlLbl val="0"/>
      </c:catAx>
      <c:valAx>
        <c:axId val="592572592"/>
        <c:scaling>
          <c:orientation val="minMax"/>
        </c:scaling>
        <c:delete val="1"/>
        <c:axPos val="l"/>
        <c:majorGridlines>
          <c:spPr>
            <a:ln w="317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crossAx val="592568240"/>
        <c:crosses val="autoZero"/>
        <c:crossBetween val="between"/>
      </c:valAx>
      <c:dTable>
        <c:showHorzBorder val="1"/>
        <c:showVertBorder val="1"/>
        <c:showOutline val="0"/>
        <c:showKeys val="1"/>
        <c:spPr>
          <a:noFill/>
          <a:ln w="3175" cap="flat" cmpd="sng" algn="ctr">
            <a:solidFill>
              <a:schemeClr val="bg1">
                <a:lumMod val="85000"/>
              </a:schemeClr>
            </a:solidFill>
            <a:prstDash val="sysDot"/>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Tablero de control 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0"/>
      <c:rotY val="0"/>
      <c:depthPercent val="100"/>
      <c:rAngAx val="1"/>
    </c:view3D>
    <c:floor>
      <c:thickness val="0"/>
      <c:spPr>
        <a:noFill/>
        <a:ln>
          <a:noFill/>
        </a:ln>
        <a:effectLst/>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8.6862096504473178E-3"/>
          <c:y val="0.17141539802952152"/>
          <c:w val="0.99131379034955269"/>
          <c:h val="0.564882993287389"/>
        </c:manualLayout>
      </c:layout>
      <c:bar3DChart>
        <c:barDir val="col"/>
        <c:grouping val="clustered"/>
        <c:varyColors val="0"/>
        <c:ser>
          <c:idx val="0"/>
          <c:order val="0"/>
          <c:tx>
            <c:strRef>
              <c:f>Estadisticas!$AE$4</c:f>
              <c:strCache>
                <c:ptCount val="1"/>
                <c:pt idx="0">
                  <c:v>Valores</c:v>
                </c:pt>
              </c:strCache>
            </c:strRef>
          </c:tx>
          <c:spPr>
            <a:solidFill>
              <a:schemeClr val="accent6"/>
            </a:solidFill>
            <a:ln>
              <a:noFill/>
            </a:ln>
            <a:effectLst/>
            <a:sp3d/>
          </c:spPr>
          <c:invertIfNegative val="0"/>
          <c:cat>
            <c:strRef>
              <c:f>Estadisticas!$AG$3:$AJ$3</c:f>
              <c:strCache>
                <c:ptCount val="4"/>
                <c:pt idx="0">
                  <c:v>Tablero de Control</c:v>
                </c:pt>
                <c:pt idx="1">
                  <c:v>Plan de Acción</c:v>
                </c:pt>
                <c:pt idx="2">
                  <c:v>Plan Indicativo</c:v>
                </c:pt>
                <c:pt idx="3">
                  <c:v>Plan Nal Desarrollo</c:v>
                </c:pt>
              </c:strCache>
            </c:strRef>
          </c:cat>
          <c:val>
            <c:numRef>
              <c:f>Estadisticas!$AG$4:$AJ$4</c:f>
            </c:numRef>
          </c:val>
        </c:ser>
        <c:ser>
          <c:idx val="1"/>
          <c:order val="1"/>
          <c:tx>
            <c:strRef>
              <c:f>Estadisticas!$AE$5</c:f>
              <c:strCache>
                <c:ptCount val="1"/>
                <c:pt idx="0">
                  <c:v>Nacional</c:v>
                </c:pt>
              </c:strCache>
            </c:strRef>
          </c:tx>
          <c:spPr>
            <a:solidFill>
              <a:schemeClr val="accent5"/>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Estadisticas!$AG$5:$AJ$5</c:f>
              <c:numCache>
                <c:formatCode>General</c:formatCode>
                <c:ptCount val="4"/>
                <c:pt idx="0">
                  <c:v>196</c:v>
                </c:pt>
                <c:pt idx="1">
                  <c:v>105</c:v>
                </c:pt>
                <c:pt idx="2">
                  <c:v>74</c:v>
                </c:pt>
                <c:pt idx="3">
                  <c:v>11</c:v>
                </c:pt>
              </c:numCache>
            </c:numRef>
          </c:val>
        </c:ser>
        <c:ser>
          <c:idx val="2"/>
          <c:order val="2"/>
          <c:tx>
            <c:strRef>
              <c:f>Estadisticas!$AE$6</c:f>
              <c:strCache>
                <c:ptCount val="1"/>
                <c:pt idx="0">
                  <c:v>Regional</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Estadisticas!$AG$6:$AJ$6</c:f>
              <c:numCache>
                <c:formatCode>General</c:formatCode>
                <c:ptCount val="4"/>
                <c:pt idx="0">
                  <c:v>82</c:v>
                </c:pt>
                <c:pt idx="1">
                  <c:v>30</c:v>
                </c:pt>
                <c:pt idx="2">
                  <c:v>18</c:v>
                </c:pt>
                <c:pt idx="3">
                  <c:v>5</c:v>
                </c:pt>
              </c:numCache>
            </c:numRef>
          </c:val>
        </c:ser>
        <c:ser>
          <c:idx val="3"/>
          <c:order val="3"/>
          <c:tx>
            <c:strRef>
              <c:f>Estadisticas!$AE$7</c:f>
              <c:strCache>
                <c:ptCount val="1"/>
                <c:pt idx="0">
                  <c:v>Zonal</c:v>
                </c:pt>
              </c:strCache>
            </c:strRef>
          </c:tx>
          <c:spPr>
            <a:solidFill>
              <a:schemeClr val="accent6">
                <a:lumMod val="60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Estadisticas!$AG$3:$AJ$3</c:f>
              <c:strCache>
                <c:ptCount val="4"/>
                <c:pt idx="0">
                  <c:v>Tablero de Control</c:v>
                </c:pt>
                <c:pt idx="1">
                  <c:v>Plan de Acción</c:v>
                </c:pt>
                <c:pt idx="2">
                  <c:v>Plan Indicativo</c:v>
                </c:pt>
                <c:pt idx="3">
                  <c:v>Plan Nal Desarrollo</c:v>
                </c:pt>
              </c:strCache>
            </c:strRef>
          </c:cat>
          <c:val>
            <c:numRef>
              <c:f>Estadisticas!$AG$7:$AJ$7</c:f>
              <c:numCache>
                <c:formatCode>General</c:formatCode>
                <c:ptCount val="4"/>
                <c:pt idx="0">
                  <c:v>15</c:v>
                </c:pt>
                <c:pt idx="1">
                  <c:v>5</c:v>
                </c:pt>
                <c:pt idx="2">
                  <c:v>1</c:v>
                </c:pt>
                <c:pt idx="3">
                  <c:v>1</c:v>
                </c:pt>
              </c:numCache>
            </c:numRef>
          </c:val>
        </c:ser>
        <c:dLbls>
          <c:showLegendKey val="0"/>
          <c:showVal val="0"/>
          <c:showCatName val="0"/>
          <c:showSerName val="0"/>
          <c:showPercent val="0"/>
          <c:showBubbleSize val="0"/>
        </c:dLbls>
        <c:gapWidth val="150"/>
        <c:shape val="box"/>
        <c:axId val="1385982960"/>
        <c:axId val="1385979696"/>
        <c:axId val="0"/>
      </c:bar3DChart>
      <c:catAx>
        <c:axId val="13859829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385979696"/>
        <c:crosses val="autoZero"/>
        <c:auto val="1"/>
        <c:lblAlgn val="ctr"/>
        <c:lblOffset val="100"/>
        <c:noMultiLvlLbl val="0"/>
      </c:catAx>
      <c:valAx>
        <c:axId val="1385979696"/>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crossAx val="1385982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Estadisticas!A1"/><Relationship Id="rId1" Type="http://schemas.openxmlformats.org/officeDocument/2006/relationships/hyperlink" Target="#tablero!A1"/></Relationships>
</file>

<file path=xl/drawings/_rels/drawing1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0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1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2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3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4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5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6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7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8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19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0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hyperlink" Target="#'hoja resumen'!A1"/></Relationships>
</file>

<file path=xl/drawings/_rels/drawing3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hyperlink" Target="#'hoja resumen'!A1"/></Relationships>
</file>

<file path=xl/drawings/_rels/drawing4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_rels/drawing99.xml.rels><?xml version="1.0" encoding="UTF-8" standalone="yes"?>
<Relationships xmlns="http://schemas.openxmlformats.org/package/2006/relationships"><Relationship Id="rId2" Type="http://schemas.openxmlformats.org/officeDocument/2006/relationships/hyperlink" Target="#'hoja resume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6724651</xdr:colOff>
      <xdr:row>0</xdr:row>
      <xdr:rowOff>85724</xdr:rowOff>
    </xdr:from>
    <xdr:to>
      <xdr:col>4</xdr:col>
      <xdr:colOff>171451</xdr:colOff>
      <xdr:row>2</xdr:row>
      <xdr:rowOff>38099</xdr:rowOff>
    </xdr:to>
    <xdr:sp macro="" textlink="">
      <xdr:nvSpPr>
        <xdr:cNvPr id="2" name="Rectángulo redondeado 1">
          <a:hlinkClick xmlns:r="http://schemas.openxmlformats.org/officeDocument/2006/relationships" r:id="rId1"/>
        </xdr:cNvPr>
        <xdr:cNvSpPr/>
      </xdr:nvSpPr>
      <xdr:spPr>
        <a:xfrm>
          <a:off x="7696201" y="85724"/>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Ver</a:t>
          </a:r>
          <a:r>
            <a:rPr lang="es-CO" sz="1000" baseline="0"/>
            <a:t> tablero de control</a:t>
          </a:r>
          <a:endParaRPr lang="es-CO" sz="1000"/>
        </a:p>
      </xdr:txBody>
    </xdr:sp>
    <xdr:clientData/>
  </xdr:twoCellAnchor>
  <xdr:twoCellAnchor>
    <xdr:from>
      <xdr:col>5</xdr:col>
      <xdr:colOff>190500</xdr:colOff>
      <xdr:row>0</xdr:row>
      <xdr:rowOff>104775</xdr:rowOff>
    </xdr:from>
    <xdr:to>
      <xdr:col>9</xdr:col>
      <xdr:colOff>171451</xdr:colOff>
      <xdr:row>2</xdr:row>
      <xdr:rowOff>19049</xdr:rowOff>
    </xdr:to>
    <xdr:sp macro="" textlink="">
      <xdr:nvSpPr>
        <xdr:cNvPr id="3" name="Rectángulo redondeado 2">
          <a:hlinkClick xmlns:r="http://schemas.openxmlformats.org/officeDocument/2006/relationships" r:id="rId2"/>
        </xdr:cNvPr>
        <xdr:cNvSpPr/>
      </xdr:nvSpPr>
      <xdr:spPr>
        <a:xfrm>
          <a:off x="9372600" y="104775"/>
          <a:ext cx="1095376" cy="219074"/>
        </a:xfrm>
        <a:prstGeom prst="roundRect">
          <a:avLst/>
        </a:prstGeom>
        <a:solidFill>
          <a:schemeClr val="accent6">
            <a:lumMod val="75000"/>
          </a:schemeClr>
        </a:solidFill>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Estadisticas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0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1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2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3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4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5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9461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6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7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twoCellAnchor editAs="oneCell">
    <xdr:from>
      <xdr:col>2</xdr:col>
      <xdr:colOff>0</xdr:colOff>
      <xdr:row>1</xdr:row>
      <xdr:rowOff>28575</xdr:rowOff>
    </xdr:from>
    <xdr:to>
      <xdr:col>4</xdr:col>
      <xdr:colOff>9524</xdr:colOff>
      <xdr:row>5</xdr:row>
      <xdr:rowOff>0</xdr:rowOff>
    </xdr:to>
    <xdr:pic>
      <xdr:nvPicPr>
        <xdr:cNvPr id="4"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wsDr>
</file>

<file path=xl/drawings/drawing18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8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19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323850</xdr:colOff>
      <xdr:row>9</xdr:row>
      <xdr:rowOff>80962</xdr:rowOff>
    </xdr:from>
    <xdr:to>
      <xdr:col>25</xdr:col>
      <xdr:colOff>323850</xdr:colOff>
      <xdr:row>23</xdr:row>
      <xdr:rowOff>157162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638174</xdr:colOff>
      <xdr:row>42</xdr:row>
      <xdr:rowOff>61912</xdr:rowOff>
    </xdr:from>
    <xdr:to>
      <xdr:col>40</xdr:col>
      <xdr:colOff>285750</xdr:colOff>
      <xdr:row>57</xdr:row>
      <xdr:rowOff>76200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42</xdr:col>
      <xdr:colOff>0</xdr:colOff>
      <xdr:row>42</xdr:row>
      <xdr:rowOff>0</xdr:rowOff>
    </xdr:from>
    <xdr:to>
      <xdr:col>48</xdr:col>
      <xdr:colOff>314326</xdr:colOff>
      <xdr:row>57</xdr:row>
      <xdr:rowOff>14288</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42</xdr:row>
      <xdr:rowOff>0</xdr:rowOff>
    </xdr:from>
    <xdr:to>
      <xdr:col>55</xdr:col>
      <xdr:colOff>276226</xdr:colOff>
      <xdr:row>57</xdr:row>
      <xdr:rowOff>14288</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49</xdr:col>
      <xdr:colOff>481012</xdr:colOff>
      <xdr:row>74</xdr:row>
      <xdr:rowOff>133350</xdr:rowOff>
    </xdr:from>
    <xdr:to>
      <xdr:col>55</xdr:col>
      <xdr:colOff>238125</xdr:colOff>
      <xdr:row>109</xdr:row>
      <xdr:rowOff>57150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6325" y="352425"/>
          <a:ext cx="1390650" cy="260350"/>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0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3175</xdr:rowOff>
    </xdr:to>
    <xdr:sp macro="" textlink="">
      <xdr:nvSpPr>
        <xdr:cNvPr id="3" name="Rectángulo redondeado 2">
          <a:hlinkClick xmlns:r="http://schemas.openxmlformats.org/officeDocument/2006/relationships" r:id="rId2"/>
        </xdr:cNvPr>
        <xdr:cNvSpPr/>
      </xdr:nvSpPr>
      <xdr:spPr>
        <a:xfrm>
          <a:off x="8699500" y="359833"/>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180976</xdr:colOff>
      <xdr:row>1</xdr:row>
      <xdr:rowOff>23812</xdr:rowOff>
    </xdr:from>
    <xdr:to>
      <xdr:col>6</xdr:col>
      <xdr:colOff>95251</xdr:colOff>
      <xdr:row>16</xdr:row>
      <xdr:rowOff>71437</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247652</xdr:colOff>
      <xdr:row>10</xdr:row>
      <xdr:rowOff>9525</xdr:rowOff>
    </xdr:from>
    <xdr:to>
      <xdr:col>13</xdr:col>
      <xdr:colOff>361951</xdr:colOff>
      <xdr:row>29</xdr:row>
      <xdr:rowOff>123825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166687</xdr:colOff>
      <xdr:row>10</xdr:row>
      <xdr:rowOff>19049</xdr:rowOff>
    </xdr:from>
    <xdr:to>
      <xdr:col>28</xdr:col>
      <xdr:colOff>228600</xdr:colOff>
      <xdr:row>28</xdr:row>
      <xdr:rowOff>57150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xdr:colOff>
      <xdr:row>1</xdr:row>
      <xdr:rowOff>0</xdr:rowOff>
    </xdr:from>
    <xdr:to>
      <xdr:col>2</xdr:col>
      <xdr:colOff>123825</xdr:colOff>
      <xdr:row>2</xdr:row>
      <xdr:rowOff>85725</xdr:rowOff>
    </xdr:to>
    <xdr:sp macro="" textlink="">
      <xdr:nvSpPr>
        <xdr:cNvPr id="5" name="Rectángulo redondeado 4">
          <a:hlinkClick xmlns:r="http://schemas.openxmlformats.org/officeDocument/2006/relationships" r:id="rId4"/>
        </xdr:cNvPr>
        <xdr:cNvSpPr/>
      </xdr:nvSpPr>
      <xdr:spPr>
        <a:xfrm>
          <a:off x="76200" y="152400"/>
          <a:ext cx="990600" cy="23812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800"/>
            <a:t>Volver</a:t>
          </a:r>
          <a:r>
            <a:rPr lang="es-CO" sz="800" baseline="0"/>
            <a:t> hoja resumen</a:t>
          </a:r>
          <a:endParaRPr lang="es-CO" sz="8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2</xdr:row>
      <xdr:rowOff>0</xdr:rowOff>
    </xdr:from>
    <xdr:to>
      <xdr:col>17</xdr:col>
      <xdr:colOff>628650</xdr:colOff>
      <xdr:row>3</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323850</xdr:colOff>
      <xdr:row>0</xdr:row>
      <xdr:rowOff>152400</xdr:rowOff>
    </xdr:from>
    <xdr:to>
      <xdr:col>14</xdr:col>
      <xdr:colOff>1152525</xdr:colOff>
      <xdr:row>0</xdr:row>
      <xdr:rowOff>409575</xdr:rowOff>
    </xdr:to>
    <xdr:sp macro="" textlink="">
      <xdr:nvSpPr>
        <xdr:cNvPr id="2" name="Rectángulo redondeado 1">
          <a:hlinkClick xmlns:r="http://schemas.openxmlformats.org/officeDocument/2006/relationships" r:id="rId1"/>
        </xdr:cNvPr>
        <xdr:cNvSpPr/>
      </xdr:nvSpPr>
      <xdr:spPr>
        <a:xfrm>
          <a:off x="9210675" y="152400"/>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0</xdr:colOff>
      <xdr:row>1</xdr:row>
      <xdr:rowOff>28576</xdr:rowOff>
    </xdr:from>
    <xdr:to>
      <xdr:col>3</xdr:col>
      <xdr:colOff>704849</xdr:colOff>
      <xdr:row>5</xdr:row>
      <xdr:rowOff>19050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1"/>
          <a:ext cx="800099" cy="809624"/>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4" name="Rectángulo redondeado 3">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8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0.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1.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2.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twoCellAnchor editAs="oneCell">
    <xdr:from>
      <xdr:col>2</xdr:col>
      <xdr:colOff>0</xdr:colOff>
      <xdr:row>1</xdr:row>
      <xdr:rowOff>28575</xdr:rowOff>
    </xdr:from>
    <xdr:to>
      <xdr:col>4</xdr:col>
      <xdr:colOff>9524</xdr:colOff>
      <xdr:row>5</xdr:row>
      <xdr:rowOff>0</xdr:rowOff>
    </xdr:to>
    <xdr:pic>
      <xdr:nvPicPr>
        <xdr:cNvPr id="4"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4.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5.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6.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7.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8.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drawings/drawing99.xml><?xml version="1.0" encoding="utf-8"?>
<xdr:wsDr xmlns:xdr="http://schemas.openxmlformats.org/drawingml/2006/spreadsheetDrawing" xmlns:a="http://schemas.openxmlformats.org/drawingml/2006/main">
  <xdr:twoCellAnchor editAs="oneCell">
    <xdr:from>
      <xdr:col>2</xdr:col>
      <xdr:colOff>0</xdr:colOff>
      <xdr:row>1</xdr:row>
      <xdr:rowOff>28575</xdr:rowOff>
    </xdr:from>
    <xdr:to>
      <xdr:col>4</xdr:col>
      <xdr:colOff>9524</xdr:colOff>
      <xdr:row>5</xdr:row>
      <xdr:rowOff>0</xdr:rowOff>
    </xdr:to>
    <xdr:pic>
      <xdr:nvPicPr>
        <xdr:cNvPr id="2" name="2 Imagen" descr="ICBFNEW"/>
        <xdr:cNvPicPr/>
      </xdr:nvPicPr>
      <xdr:blipFill rotWithShape="1">
        <a:blip xmlns:r="http://schemas.openxmlformats.org/officeDocument/2006/relationships" r:embed="rId1" cstate="print"/>
        <a:srcRect l="-24139" t="-5196" r="-27586" b="-2598"/>
        <a:stretch/>
      </xdr:blipFill>
      <xdr:spPr bwMode="auto">
        <a:xfrm>
          <a:off x="114300" y="76200"/>
          <a:ext cx="838199" cy="790575"/>
        </a:xfrm>
        <a:prstGeom prst="rect">
          <a:avLst/>
        </a:prstGeom>
        <a:noFill/>
        <a:ln>
          <a:solidFill>
            <a:sysClr val="windowText" lastClr="000000"/>
          </a:solidFill>
        </a:ln>
      </xdr:spPr>
    </xdr:pic>
    <xdr:clientData/>
  </xdr:twoCellAnchor>
  <xdr:twoCellAnchor>
    <xdr:from>
      <xdr:col>16</xdr:col>
      <xdr:colOff>0</xdr:colOff>
      <xdr:row>3</xdr:row>
      <xdr:rowOff>0</xdr:rowOff>
    </xdr:from>
    <xdr:to>
      <xdr:col>17</xdr:col>
      <xdr:colOff>628650</xdr:colOff>
      <xdr:row>4</xdr:row>
      <xdr:rowOff>0</xdr:rowOff>
    </xdr:to>
    <xdr:sp macro="" textlink="">
      <xdr:nvSpPr>
        <xdr:cNvPr id="3" name="Rectángulo redondeado 2">
          <a:hlinkClick xmlns:r="http://schemas.openxmlformats.org/officeDocument/2006/relationships" r:id="rId2"/>
        </xdr:cNvPr>
        <xdr:cNvSpPr/>
      </xdr:nvSpPr>
      <xdr:spPr>
        <a:xfrm>
          <a:off x="8696325" y="352425"/>
          <a:ext cx="1390650" cy="257175"/>
        </a:xfrm>
        <a:prstGeom prst="roundRect">
          <a:avLst/>
        </a:prstGeom>
      </xdr:spPr>
      <xdr:style>
        <a:lnRef idx="0">
          <a:schemeClr val="accent6"/>
        </a:lnRef>
        <a:fillRef idx="3">
          <a:schemeClr val="accent6"/>
        </a:fillRef>
        <a:effectRef idx="3">
          <a:schemeClr val="accent6"/>
        </a:effectRef>
        <a:fontRef idx="minor">
          <a:schemeClr val="lt1"/>
        </a:fontRef>
      </xdr:style>
      <xdr:txBody>
        <a:bodyPr vertOverflow="clip" horzOverflow="clip" lIns="0" tIns="0" rIns="0" bIns="0" rtlCol="0" anchor="ctr" anchorCtr="0"/>
        <a:lstStyle/>
        <a:p>
          <a:pPr algn="ctr"/>
          <a:r>
            <a:rPr lang="es-CO" sz="1000"/>
            <a:t>Volver</a:t>
          </a:r>
          <a:r>
            <a:rPr lang="es-CO" sz="1000" baseline="0"/>
            <a:t> hoja resumen</a:t>
          </a:r>
          <a:endParaRPr lang="es-CO"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jas%20de%20vida/HOJAS%20DE%20VIDA%202015%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jas%20de%20vida/HOJAS%20DE%20VIDA%202015%20v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uan.melendez/Documents/Informacion%20ICBF/DIRECCION%20DE%20NUTRICION/DIRECCION_DE_NUTRICION_2015/Indicadores_2015/Hojas_de_Vida_Indicadores/DEFINITVO_tablero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jas%20de%20vida/HOJAS%20DE%20VIDA%202015%20para%20trabajar_Dian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MPM5-P1-01"/>
      <sheetName val="MPM5-P1-02"/>
      <sheetName val="MPM5-P1-03"/>
      <sheetName val="MPM5-P1-04"/>
      <sheetName val="MPM5-P1-05"/>
      <sheetName val="PA-35"/>
      <sheetName val="MPM5-P1-06"/>
      <sheetName val="MPM5-P1-07"/>
      <sheetName val="MPM5-P1-08"/>
      <sheetName val="PA-36"/>
      <sheetName val="PA-37"/>
      <sheetName val="MPM5-P1-09"/>
      <sheetName val="PA-38"/>
      <sheetName val="PA-39"/>
      <sheetName val="PA-40"/>
      <sheetName val="PA-41"/>
      <sheetName val="MPM5-P2-01"/>
      <sheetName val="PA-42"/>
      <sheetName val="PA-43"/>
      <sheetName val="PA-44"/>
      <sheetName val="MPM5-P3-01"/>
      <sheetName val="PA-45"/>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PA-54"/>
      <sheetName val="MPA1-P4-01"/>
      <sheetName val="MPA1-P4-02"/>
      <sheetName val="MPA1-P4-03"/>
      <sheetName val="MPA1-P4-04"/>
      <sheetName val="PA-55"/>
      <sheetName val="MPA1-P4-05"/>
      <sheetName val="MPA1-P4-06"/>
      <sheetName val="MPA1-P4-07"/>
      <sheetName val="PA-56"/>
      <sheetName val="PA-57"/>
      <sheetName val="MPA1-P5-01"/>
      <sheetName val="PA-58"/>
      <sheetName val="PA-59"/>
      <sheetName val="MPA1-P5-02"/>
      <sheetName val="MPA1-P5-03"/>
      <sheetName val="MPA1-P5-04"/>
      <sheetName val="MPA1-P5-05"/>
      <sheetName val="MPA1-P5-06"/>
      <sheetName val="PA-60"/>
      <sheetName val="PA-61"/>
      <sheetName val="MPA1-P5-07"/>
      <sheetName val="MPA1-P5-08"/>
      <sheetName val="MPA1-P5-09"/>
      <sheetName val="PA-62"/>
      <sheetName val="MPA1-P5-10"/>
      <sheetName val="MPA1-P5-11"/>
      <sheetName val="PA-63"/>
      <sheetName val="PA-64"/>
      <sheetName val="MPA2-01"/>
      <sheetName val="MPA2-02"/>
      <sheetName val="MPA2-03"/>
      <sheetName val="PA-65"/>
      <sheetName val="PA-66"/>
      <sheetName val="PA-67"/>
      <sheetName val="PA-68"/>
      <sheetName val="PA-69"/>
      <sheetName val="PA-70"/>
      <sheetName val="PA-71"/>
      <sheetName val="PA-72"/>
      <sheetName val="PA-73"/>
      <sheetName val="PA-74"/>
      <sheetName val="MPA5-P2-01"/>
      <sheetName val="MPA5-P2-02"/>
      <sheetName val="PA-75"/>
      <sheetName val="PA-76"/>
      <sheetName val="MPA6-01"/>
      <sheetName val="MPA6-02"/>
      <sheetName val="MPA6-03"/>
      <sheetName val="MPA6-04"/>
      <sheetName val="PA-77"/>
      <sheetName val="PA-78"/>
      <sheetName val="PA-79"/>
      <sheetName val="PA-80"/>
      <sheetName val="PA-81"/>
      <sheetName val="PA-82"/>
      <sheetName val="PA-83"/>
      <sheetName val="PA-84"/>
      <sheetName val="PA-85"/>
      <sheetName val="MPE2-01"/>
      <sheetName val="PA-86"/>
      <sheetName val="PA-87"/>
      <sheetName val="PA-88"/>
      <sheetName val="MPE2-02"/>
      <sheetName val="MPE2-03"/>
      <sheetName val="PA-89"/>
      <sheetName val="MPE2-04"/>
      <sheetName val="MPE2-05"/>
      <sheetName val="PA-90"/>
      <sheetName val="PA-91"/>
      <sheetName val="PA-92"/>
      <sheetName val="PA-93"/>
      <sheetName val="PA-94"/>
      <sheetName val="PA-95"/>
      <sheetName val="PA-96"/>
      <sheetName val="PA-97"/>
      <sheetName val="PA-98"/>
      <sheetName val="MPEV1-P1-01"/>
      <sheetName val="MPEV1-P1-02"/>
      <sheetName val="PA-99"/>
      <sheetName val="PA-100"/>
      <sheetName val="PA-101"/>
      <sheetName val="PA-102"/>
      <sheetName val="PA-103"/>
      <sheetName val="PA-104"/>
      <sheetName val="PA-105"/>
      <sheetName val="PA-106"/>
      <sheetName val="Hoja1"/>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5">
          <cell r="B5">
            <v>1</v>
          </cell>
          <cell r="C5" t="str">
            <v>MPM1</v>
          </cell>
          <cell r="D5" t="str">
            <v xml:space="preserve">Gestión para la Atención Integral a la Primera Infancia </v>
          </cell>
          <cell r="E5" t="str">
            <v>N/A</v>
          </cell>
          <cell r="F5" t="str">
            <v>N/A</v>
          </cell>
          <cell r="G5" t="str">
            <v>Gestión misional y de gobierno</v>
          </cell>
          <cell r="H5" t="str">
            <v>Indicadores y metas de gobierno</v>
          </cell>
          <cell r="I5">
            <v>0</v>
          </cell>
          <cell r="J5">
            <v>0</v>
          </cell>
          <cell r="K5" t="str">
            <v xml:space="preserve">Dirección de Primera Infancia </v>
          </cell>
          <cell r="L5" t="str">
            <v>PA-01</v>
          </cell>
          <cell r="M5" t="str">
            <v>Número de niños y niñas atendidos en el marco de la Atención Integral.</v>
          </cell>
          <cell r="N5" t="str">
            <v>Conocer el número de niños y niñas que reciben servicios de educación inicial, cuidado y nutrición en el marco de la Atención Integral a la Primera Infancia.</v>
          </cell>
          <cell r="O5" t="str">
            <v>Creciente</v>
          </cell>
          <cell r="P5" t="str">
            <v>Calidad</v>
          </cell>
          <cell r="Q5">
            <v>1054857</v>
          </cell>
          <cell r="R5" t="str">
            <v>Producto</v>
          </cell>
          <cell r="S5" t="str">
            <v>Eficacia</v>
          </cell>
          <cell r="T5">
            <v>1400000</v>
          </cell>
          <cell r="U5">
            <v>2000000</v>
          </cell>
          <cell r="V5" t="str">
            <v xml:space="preserve">Número </v>
          </cell>
          <cell r="W5" t="str">
            <v>Si</v>
          </cell>
          <cell r="X5" t="str">
            <v>Si</v>
          </cell>
          <cell r="Y5" t="str">
            <v>Si</v>
          </cell>
          <cell r="Z5" t="str">
            <v>Si</v>
          </cell>
          <cell r="AA5" t="str">
            <v>Si</v>
          </cell>
          <cell r="AB5" t="str">
            <v>Si</v>
          </cell>
          <cell r="AC5" t="str">
            <v>Número de niños, niñas y gestantes atendidos en las modalidades de Atención Integral a la Primera Infancia.</v>
          </cell>
          <cell r="AD5" t="str">
            <v>Consolidado de Metas Sociales y Financieras</v>
          </cell>
          <cell r="AE5" t="str">
            <v>Meta Programada en SIM de modalidades en Atención Integral</v>
          </cell>
          <cell r="AF5" t="str">
            <v>Consolidado de Metas Sociales y Financieras (Programación Vigente)</v>
          </cell>
          <cell r="AG5" t="str">
            <v>Número de niños y niñas atendidos en las modalidades de Atención Integral a la Primera Infancia</v>
          </cell>
          <cell r="AH5" t="str">
            <v>Mensual</v>
          </cell>
          <cell r="AI5">
            <v>0</v>
          </cell>
          <cell r="AJ5" t="str">
            <v>x</v>
          </cell>
          <cell r="AK5" t="str">
            <v>x</v>
          </cell>
          <cell r="AL5" t="str">
            <v>x</v>
          </cell>
          <cell r="AM5" t="str">
            <v>x</v>
          </cell>
          <cell r="AN5" t="str">
            <v>x</v>
          </cell>
          <cell r="AO5" t="str">
            <v>x</v>
          </cell>
          <cell r="AP5" t="str">
            <v>x</v>
          </cell>
          <cell r="AQ5" t="str">
            <v>x</v>
          </cell>
          <cell r="AR5" t="str">
            <v>x</v>
          </cell>
          <cell r="AS5" t="str">
            <v>x</v>
          </cell>
          <cell r="AT5" t="str">
            <v>x</v>
          </cell>
        </row>
        <row r="6">
          <cell r="B6">
            <v>2</v>
          </cell>
          <cell r="C6" t="str">
            <v>MPM1</v>
          </cell>
          <cell r="D6" t="str">
            <v xml:space="preserve">Gestión para la Atención Integral a la Primera Infancia </v>
          </cell>
          <cell r="E6" t="str">
            <v>N/A</v>
          </cell>
          <cell r="F6" t="str">
            <v>N/A</v>
          </cell>
          <cell r="G6" t="str">
            <v>Gestión misional y de gobierno</v>
          </cell>
          <cell r="H6" t="str">
            <v>Indicadores y metas de gobierno</v>
          </cell>
          <cell r="I6">
            <v>0</v>
          </cell>
          <cell r="J6">
            <v>0</v>
          </cell>
          <cell r="K6" t="str">
            <v xml:space="preserve">Dirección de Primera Infancia </v>
          </cell>
          <cell r="L6" t="str">
            <v>PA-02</v>
          </cell>
          <cell r="M6" t="str">
            <v>Porcentaje de niños y niñas del programa DIA y Hogares Comunitarios transitados a las Modalidades de Atención Integral</v>
          </cell>
          <cell r="N6" t="str">
            <v>Conocer la proporción de niños y niñas que transitan y reciben servicios de educación inicial, cuidado y nutrición en el marco de la Atención Integral a la Primera Infancia.</v>
          </cell>
          <cell r="O6" t="str">
            <v>Creciente</v>
          </cell>
          <cell r="P6" t="str">
            <v>Calidad</v>
          </cell>
          <cell r="Q6">
            <v>0</v>
          </cell>
          <cell r="R6" t="str">
            <v>Producto</v>
          </cell>
          <cell r="S6" t="str">
            <v>Eficacia</v>
          </cell>
          <cell r="T6">
            <v>0.2</v>
          </cell>
          <cell r="U6">
            <v>0.8</v>
          </cell>
          <cell r="V6" t="str">
            <v>Porcentaje</v>
          </cell>
          <cell r="W6" t="str">
            <v>Si</v>
          </cell>
          <cell r="X6" t="str">
            <v>Si</v>
          </cell>
          <cell r="Y6" t="str">
            <v>Si</v>
          </cell>
          <cell r="Z6" t="str">
            <v>No</v>
          </cell>
          <cell r="AA6" t="str">
            <v>Si</v>
          </cell>
          <cell r="AB6" t="str">
            <v>Si</v>
          </cell>
          <cell r="AC6" t="str">
            <v>Número de niños y niñas del programa DIA y Hogares Comunitarios transitados a las Modalidades de Atención Integral.</v>
          </cell>
          <cell r="AD6" t="str">
            <v>Consolidado de Metas Sociales y Financieras</v>
          </cell>
          <cell r="AE6" t="str">
            <v>Meta Programada en SIM (Programa DIA, HCB y modalidades de Atención Integral)</v>
          </cell>
          <cell r="AF6" t="str">
            <v>Consolidado de Metas Sociales y Financieras (Programación Vigente)</v>
          </cell>
          <cell r="AG6" t="str">
            <v>Porcentaje de niños y niñas del programa DIA y Hogares Comunitarios transitados a las Modalidades de Atención Integral</v>
          </cell>
          <cell r="AH6" t="str">
            <v>Mensual</v>
          </cell>
          <cell r="AI6">
            <v>0</v>
          </cell>
          <cell r="AJ6">
            <v>0</v>
          </cell>
          <cell r="AK6">
            <v>0</v>
          </cell>
          <cell r="AL6">
            <v>0</v>
          </cell>
          <cell r="AM6">
            <v>0</v>
          </cell>
          <cell r="AN6">
            <v>0</v>
          </cell>
          <cell r="AO6">
            <v>0</v>
          </cell>
          <cell r="AP6">
            <v>0</v>
          </cell>
          <cell r="AQ6" t="str">
            <v>x</v>
          </cell>
          <cell r="AR6" t="str">
            <v>x</v>
          </cell>
          <cell r="AS6" t="str">
            <v>x</v>
          </cell>
          <cell r="AT6" t="str">
            <v>x</v>
          </cell>
        </row>
        <row r="7">
          <cell r="B7">
            <v>3</v>
          </cell>
          <cell r="C7" t="str">
            <v>MPM1</v>
          </cell>
          <cell r="D7" t="str">
            <v xml:space="preserve">Gestión para la Atención Integral a la Primera Infancia </v>
          </cell>
          <cell r="E7" t="str">
            <v>N/A</v>
          </cell>
          <cell r="F7" t="str">
            <v>N/A</v>
          </cell>
          <cell r="G7" t="str">
            <v>Gestión misional y de gobierno</v>
          </cell>
          <cell r="H7" t="str">
            <v>Indicadores y metas de gobierno</v>
          </cell>
          <cell r="I7">
            <v>0</v>
          </cell>
          <cell r="J7">
            <v>0</v>
          </cell>
          <cell r="K7" t="str">
            <v xml:space="preserve">Dirección de Primera Infancia </v>
          </cell>
          <cell r="L7" t="str">
            <v>PA-03</v>
          </cell>
          <cell r="M7" t="str">
            <v>Porcentaje de niños y niñas de las modalidades de Primera Infancia, reportados al Ministerio de Educación para la matricula al sistema educativo.</v>
          </cell>
          <cell r="N7" t="str">
            <v xml:space="preserve"> Conocer la proporción de niños y niñas reportados por el ICBF al Ministerio de Educación para ser incluidos en el proceso de matricula e ingresar al Sistema Educativo.</v>
          </cell>
          <cell r="O7" t="str">
            <v>Creciente</v>
          </cell>
          <cell r="P7" t="str">
            <v>Calidad</v>
          </cell>
          <cell r="Q7">
            <v>0</v>
          </cell>
          <cell r="R7" t="str">
            <v>Gestión</v>
          </cell>
          <cell r="S7" t="str">
            <v>Eficacia</v>
          </cell>
          <cell r="T7">
            <v>0.8</v>
          </cell>
          <cell r="U7">
            <v>1</v>
          </cell>
          <cell r="V7" t="str">
            <v>Porcentaje</v>
          </cell>
          <cell r="W7" t="str">
            <v>Si</v>
          </cell>
          <cell r="X7" t="str">
            <v>Si</v>
          </cell>
          <cell r="Y7" t="str">
            <v>No</v>
          </cell>
          <cell r="Z7" t="str">
            <v>No</v>
          </cell>
          <cell r="AA7" t="str">
            <v>Si</v>
          </cell>
          <cell r="AB7" t="str">
            <v>Si</v>
          </cell>
          <cell r="AC7" t="str">
            <v>Número de niños y niñas de las modalidades de Primera Infancia, reportados al Ministerio de Educación para matricular al sistema educativo.</v>
          </cell>
          <cell r="AD7" t="str">
            <v>Reportes del ICBF a las Secretarias de Educación en las Instancias de Concertación a nivel Regional</v>
          </cell>
          <cell r="AE7" t="str">
            <v>Número de niños y niñas que al 31 de Marzo de 2016 cumplan más de 5 años (Meta)</v>
          </cell>
          <cell r="AF7" t="str">
            <v>Sistema de Información de Primera Infancia - CUENTAME</v>
          </cell>
          <cell r="AG7" t="str">
            <v>Porcentaje de niños y niñas de las modalidades de Primera Infancia, reportados al ministerio de Educación para matricular al sistema educativo.</v>
          </cell>
          <cell r="AH7" t="str">
            <v>Semestral</v>
          </cell>
          <cell r="AI7">
            <v>0</v>
          </cell>
          <cell r="AJ7">
            <v>0</v>
          </cell>
          <cell r="AK7">
            <v>0</v>
          </cell>
          <cell r="AL7">
            <v>0</v>
          </cell>
          <cell r="AM7">
            <v>0</v>
          </cell>
          <cell r="AN7">
            <v>0</v>
          </cell>
          <cell r="AO7" t="str">
            <v>x</v>
          </cell>
          <cell r="AP7">
            <v>0</v>
          </cell>
          <cell r="AQ7">
            <v>0</v>
          </cell>
          <cell r="AR7">
            <v>0</v>
          </cell>
          <cell r="AS7">
            <v>0</v>
          </cell>
          <cell r="AT7" t="str">
            <v>x</v>
          </cell>
        </row>
        <row r="8">
          <cell r="B8">
            <v>4</v>
          </cell>
          <cell r="C8" t="str">
            <v>MPM1</v>
          </cell>
          <cell r="D8" t="str">
            <v xml:space="preserve">Gestión para la Atención Integral a la Primera Infancia </v>
          </cell>
          <cell r="E8" t="str">
            <v>N/A</v>
          </cell>
          <cell r="F8" t="str">
            <v>N/A</v>
          </cell>
          <cell r="G8" t="str">
            <v>Gestión misional y de gobierno</v>
          </cell>
          <cell r="H8" t="str">
            <v>Indicadores y metas de gobierno</v>
          </cell>
          <cell r="I8">
            <v>0</v>
          </cell>
          <cell r="J8">
            <v>0</v>
          </cell>
          <cell r="K8" t="str">
            <v xml:space="preserve">Dirección de Primera Infancia </v>
          </cell>
          <cell r="L8" t="str">
            <v>PA-04</v>
          </cell>
          <cell r="M8" t="str">
            <v>Porcentaje de Hogares Comunitarios que cumplen los estándares de la estrategia de Cero a Siempre.</v>
          </cell>
          <cell r="N8" t="str">
            <v>Conocer la proporción de Hogares Comunitarios que transitan a la atención integral en la primera infancia</v>
          </cell>
          <cell r="O8" t="str">
            <v>Creciente</v>
          </cell>
          <cell r="P8" t="str">
            <v>Calidad</v>
          </cell>
          <cell r="Q8">
            <v>0</v>
          </cell>
          <cell r="R8" t="str">
            <v>Producto</v>
          </cell>
          <cell r="S8" t="str">
            <v>Eficacia</v>
          </cell>
          <cell r="T8">
            <v>0.2</v>
          </cell>
          <cell r="U8">
            <v>0.8</v>
          </cell>
          <cell r="V8" t="str">
            <v>Porcentaje</v>
          </cell>
          <cell r="W8" t="str">
            <v>Si</v>
          </cell>
          <cell r="X8" t="str">
            <v>Si</v>
          </cell>
          <cell r="Y8" t="str">
            <v>No</v>
          </cell>
          <cell r="Z8" t="str">
            <v>Si</v>
          </cell>
          <cell r="AA8" t="str">
            <v>Si</v>
          </cell>
          <cell r="AB8" t="str">
            <v>Si</v>
          </cell>
          <cell r="AC8" t="str">
            <v>Número de Hogares Comunitarios que cumplen los estándares de Atención Integral</v>
          </cell>
          <cell r="AD8" t="str">
            <v>Reporte consolidado del equipo de supervisión de la Dirección de Primera Infancia</v>
          </cell>
          <cell r="AE8" t="str">
            <v>Meta Programada en SIM de HCB Integral</v>
          </cell>
          <cell r="AF8" t="str">
            <v>Metas Sociales y Financieras</v>
          </cell>
          <cell r="AG8" t="str">
            <v>Porcentaje de Hogares Comunitarios que cumplen los estándares de la estrategia de Cero a Siempre</v>
          </cell>
          <cell r="AH8" t="str">
            <v>Mensual</v>
          </cell>
          <cell r="AI8">
            <v>0</v>
          </cell>
          <cell r="AJ8">
            <v>0</v>
          </cell>
          <cell r="AK8">
            <v>0</v>
          </cell>
          <cell r="AL8">
            <v>0</v>
          </cell>
          <cell r="AM8">
            <v>0</v>
          </cell>
          <cell r="AN8">
            <v>0</v>
          </cell>
          <cell r="AO8">
            <v>0</v>
          </cell>
          <cell r="AP8" t="str">
            <v>x</v>
          </cell>
          <cell r="AQ8" t="str">
            <v>x</v>
          </cell>
          <cell r="AR8" t="str">
            <v>x</v>
          </cell>
          <cell r="AS8" t="str">
            <v>x</v>
          </cell>
          <cell r="AT8" t="str">
            <v>x</v>
          </cell>
        </row>
        <row r="9">
          <cell r="B9">
            <v>5</v>
          </cell>
          <cell r="C9" t="str">
            <v>MPM1</v>
          </cell>
          <cell r="D9" t="str">
            <v xml:space="preserve">Gestión para la Atención Integral a la Primera Infancia </v>
          </cell>
          <cell r="E9" t="str">
            <v>N/A</v>
          </cell>
          <cell r="F9" t="str">
            <v>N/A</v>
          </cell>
          <cell r="G9" t="str">
            <v>Gestión misional y de gobierno</v>
          </cell>
          <cell r="H9" t="str">
            <v>Indicadores y metas de gobierno</v>
          </cell>
          <cell r="I9">
            <v>0</v>
          </cell>
          <cell r="J9">
            <v>0</v>
          </cell>
          <cell r="K9" t="str">
            <v xml:space="preserve">Dirección de Primera Infancia </v>
          </cell>
          <cell r="L9" t="str">
            <v>PA-05</v>
          </cell>
          <cell r="M9" t="str">
            <v>Número de agentes educativos formados en el proceso de Atención Integral a la Primera Infancia.</v>
          </cell>
          <cell r="N9" t="str">
            <v>Conocer el número de agentes educativos formados o cualificados para la Atención Integral de los niños y niñas menores de cinco años.</v>
          </cell>
          <cell r="O9" t="str">
            <v>Creciente</v>
          </cell>
          <cell r="P9" t="str">
            <v>Calidad</v>
          </cell>
          <cell r="Q9">
            <v>0</v>
          </cell>
          <cell r="R9" t="str">
            <v>Producto</v>
          </cell>
          <cell r="S9" t="str">
            <v>Eficacia</v>
          </cell>
          <cell r="T9">
            <v>20000</v>
          </cell>
          <cell r="U9" t="str">
            <v>Pte. por definir para el ICBF
PND 1.110</v>
          </cell>
          <cell r="V9" t="str">
            <v xml:space="preserve">Número </v>
          </cell>
          <cell r="W9" t="str">
            <v>Si</v>
          </cell>
          <cell r="X9" t="str">
            <v>Si</v>
          </cell>
          <cell r="Y9" t="str">
            <v>No</v>
          </cell>
          <cell r="Z9" t="str">
            <v>Si</v>
          </cell>
          <cell r="AA9" t="str">
            <v>Si</v>
          </cell>
          <cell r="AB9" t="str">
            <v>Si</v>
          </cell>
          <cell r="AC9" t="str">
            <v>Sumatoria de agentes educativos comunitarios e institucionales, formados en atención integral a la Primera Infancia</v>
          </cell>
          <cell r="AD9" t="str">
            <v>Sistema de Información de formación y cualificación de agentes educativos o el Sistema de Información de Primera Infancia - CUENTAME**</v>
          </cell>
          <cell r="AE9" t="str">
            <v>Meta de formación y cualificación de AE</v>
          </cell>
          <cell r="AF9" t="str">
            <v>Meta Plan Indicativo Institucional</v>
          </cell>
          <cell r="AG9" t="str">
            <v>Número de agentes educativos formados o cualificados en el proceso de Atención Integral</v>
          </cell>
          <cell r="AH9" t="str">
            <v>Mensual</v>
          </cell>
          <cell r="AI9">
            <v>0</v>
          </cell>
          <cell r="AJ9">
            <v>0</v>
          </cell>
          <cell r="AK9">
            <v>0</v>
          </cell>
          <cell r="AL9" t="str">
            <v>x</v>
          </cell>
          <cell r="AM9" t="str">
            <v>x</v>
          </cell>
          <cell r="AN9" t="str">
            <v>x</v>
          </cell>
          <cell r="AO9" t="str">
            <v>x</v>
          </cell>
          <cell r="AP9" t="str">
            <v>x</v>
          </cell>
          <cell r="AQ9" t="str">
            <v>x</v>
          </cell>
          <cell r="AR9" t="str">
            <v>x</v>
          </cell>
          <cell r="AS9" t="str">
            <v>x</v>
          </cell>
          <cell r="AT9" t="str">
            <v>x</v>
          </cell>
        </row>
        <row r="10">
          <cell r="B10">
            <v>6</v>
          </cell>
          <cell r="C10" t="str">
            <v>MPM1</v>
          </cell>
          <cell r="D10" t="str">
            <v xml:space="preserve">Gestión para la Atención Integral a la Primera Infancia </v>
          </cell>
          <cell r="E10" t="str">
            <v>N/A</v>
          </cell>
          <cell r="F10" t="str">
            <v>N/A</v>
          </cell>
          <cell r="G10" t="str">
            <v>Gestión misional y de gobierno</v>
          </cell>
          <cell r="H10" t="str">
            <v>Indicadores y metas de gobierno</v>
          </cell>
          <cell r="I10">
            <v>0</v>
          </cell>
          <cell r="J10">
            <v>0</v>
          </cell>
          <cell r="K10" t="str">
            <v xml:space="preserve">Dirección de Primera Infancia </v>
          </cell>
          <cell r="L10" t="str">
            <v>PA-06</v>
          </cell>
          <cell r="M10" t="str">
            <v>Número de CDIs entregados para operación de la modalidades de Atención Integral a la Primera Infancia</v>
          </cell>
          <cell r="N10" t="str">
            <v>Conocer el número nuevas infraestructuras de CDIs que serán entregados en la vigencias para operación de la modalidades de Atención Integral a la Primera Infancia.</v>
          </cell>
          <cell r="O10" t="str">
            <v>Creciente</v>
          </cell>
          <cell r="P10" t="str">
            <v>Calidad</v>
          </cell>
          <cell r="Q10">
            <v>70</v>
          </cell>
          <cell r="R10" t="str">
            <v>Producto</v>
          </cell>
          <cell r="S10" t="str">
            <v>Eficacia</v>
          </cell>
          <cell r="T10">
            <v>50</v>
          </cell>
          <cell r="U10">
            <v>150</v>
          </cell>
          <cell r="V10" t="str">
            <v xml:space="preserve">Número </v>
          </cell>
          <cell r="W10" t="str">
            <v>Si</v>
          </cell>
          <cell r="X10" t="str">
            <v>Si</v>
          </cell>
          <cell r="Y10" t="str">
            <v>No</v>
          </cell>
          <cell r="Z10" t="str">
            <v>No</v>
          </cell>
          <cell r="AA10" t="str">
            <v>Si</v>
          </cell>
          <cell r="AB10" t="str">
            <v>Si</v>
          </cell>
          <cell r="AC10" t="str">
            <v>Sumatoria de nuevas infraestructuras CDIs entregadas en la vigencia</v>
          </cell>
          <cell r="AD10" t="str">
            <v>Dirección  Administrativa</v>
          </cell>
          <cell r="AE10" t="str">
            <v>Meta programada de CDIs entregados para operación</v>
          </cell>
          <cell r="AF10" t="str">
            <v>Meta Plan Indicativo Institucional</v>
          </cell>
          <cell r="AG10" t="str">
            <v>Número de nuevas infraestructuras CDIs entregadas en la vigencia para inicio de operación de las modalidades de atención integral a la Primera Infancia</v>
          </cell>
          <cell r="AH10" t="str">
            <v>Semestral</v>
          </cell>
          <cell r="AI10">
            <v>0</v>
          </cell>
          <cell r="AJ10">
            <v>0</v>
          </cell>
          <cell r="AK10">
            <v>0</v>
          </cell>
          <cell r="AL10">
            <v>0</v>
          </cell>
          <cell r="AM10">
            <v>0</v>
          </cell>
          <cell r="AN10" t="str">
            <v>x</v>
          </cell>
          <cell r="AO10">
            <v>0</v>
          </cell>
          <cell r="AP10">
            <v>0</v>
          </cell>
          <cell r="AQ10">
            <v>0</v>
          </cell>
          <cell r="AR10">
            <v>0</v>
          </cell>
          <cell r="AS10">
            <v>0</v>
          </cell>
          <cell r="AT10" t="str">
            <v>x</v>
          </cell>
        </row>
        <row r="11">
          <cell r="B11">
            <v>7</v>
          </cell>
          <cell r="C11" t="str">
            <v>MPM1</v>
          </cell>
          <cell r="D11" t="str">
            <v xml:space="preserve">Gestión para la Atención Integral a la Primera Infancia </v>
          </cell>
          <cell r="E11" t="str">
            <v>N/A</v>
          </cell>
          <cell r="F11" t="str">
            <v>N/A</v>
          </cell>
          <cell r="G11" t="str">
            <v>Gestión misional y de gobierno</v>
          </cell>
          <cell r="H11" t="str">
            <v>Indicadores y metas de gobierno</v>
          </cell>
          <cell r="I11">
            <v>0</v>
          </cell>
          <cell r="J11">
            <v>0</v>
          </cell>
          <cell r="K11" t="str">
            <v xml:space="preserve">Dirección de Primera Infancia </v>
          </cell>
          <cell r="L11" t="str">
            <v>PA-07</v>
          </cell>
          <cell r="M11" t="str">
            <v>Número de Unidades de servicio con salas de lectura implementadas.</v>
          </cell>
          <cell r="N11" t="str">
            <v>Medir las unidades de servicio de las diferentes modalidades de atención a Primera Infancia del ICBF, que cuentan con Salas de Lectura en el marco de la Estrategia Fiesta de la Lectura.</v>
          </cell>
          <cell r="O11" t="str">
            <v>Creciente</v>
          </cell>
          <cell r="P11" t="str">
            <v>Calidad</v>
          </cell>
          <cell r="Q11">
            <v>25</v>
          </cell>
          <cell r="R11" t="str">
            <v>Gestión</v>
          </cell>
          <cell r="S11" t="str">
            <v>Eficacia</v>
          </cell>
          <cell r="T11">
            <v>70</v>
          </cell>
          <cell r="U11">
            <v>300</v>
          </cell>
          <cell r="V11" t="str">
            <v xml:space="preserve">Número </v>
          </cell>
          <cell r="W11" t="str">
            <v>Si</v>
          </cell>
          <cell r="X11" t="str">
            <v>Si</v>
          </cell>
          <cell r="Y11" t="str">
            <v>No</v>
          </cell>
          <cell r="Z11" t="str">
            <v>Si</v>
          </cell>
          <cell r="AA11" t="str">
            <v>Si</v>
          </cell>
          <cell r="AB11" t="str">
            <v>Si</v>
          </cell>
          <cell r="AC11" t="str">
            <v>Número de unidades de servicio que cuentan con Sala de lectura en el marco de la Estrategia Fiesta de la Lectura</v>
          </cell>
          <cell r="AD11" t="str">
            <v>Reporte del operador de la estrategia fiesta de la lectura</v>
          </cell>
          <cell r="AE11" t="str">
            <v>Meta programada estrategia fiesta de la lectura</v>
          </cell>
          <cell r="AF11" t="str">
            <v>Meta Plan Indicativo Institucional</v>
          </cell>
          <cell r="AG11" t="str">
            <v>Número de unidades de servicio que cuentan con Sala de lectura en el marco de la Estrategia Fiesta de la Lectura</v>
          </cell>
          <cell r="AH11" t="str">
            <v>Trimestral</v>
          </cell>
          <cell r="AI11">
            <v>0</v>
          </cell>
          <cell r="AJ11">
            <v>0</v>
          </cell>
          <cell r="AK11" t="str">
            <v>x</v>
          </cell>
          <cell r="AL11">
            <v>0</v>
          </cell>
          <cell r="AM11">
            <v>0</v>
          </cell>
          <cell r="AN11" t="str">
            <v>x</v>
          </cell>
          <cell r="AO11">
            <v>0</v>
          </cell>
          <cell r="AP11">
            <v>0</v>
          </cell>
          <cell r="AQ11" t="str">
            <v>x</v>
          </cell>
          <cell r="AR11">
            <v>0</v>
          </cell>
          <cell r="AS11">
            <v>0</v>
          </cell>
          <cell r="AT11" t="str">
            <v>x</v>
          </cell>
        </row>
        <row r="12">
          <cell r="B12">
            <v>8</v>
          </cell>
          <cell r="C12" t="str">
            <v>MPM1</v>
          </cell>
          <cell r="D12" t="str">
            <v xml:space="preserve">Gestión para la Atención Integral a la Primera Infancia </v>
          </cell>
          <cell r="E12" t="str">
            <v>N/A</v>
          </cell>
          <cell r="F12" t="str">
            <v>N/A</v>
          </cell>
          <cell r="G12" t="str">
            <v>Gestión misional y de gobierno</v>
          </cell>
          <cell r="H12" t="str">
            <v>Indicadores y metas de gobierno</v>
          </cell>
          <cell r="I12">
            <v>0</v>
          </cell>
          <cell r="J12">
            <v>0</v>
          </cell>
          <cell r="K12" t="str">
            <v xml:space="preserve">Dirección de Primera Infancia </v>
          </cell>
          <cell r="L12" t="str">
            <v>PA-08</v>
          </cell>
          <cell r="M12" t="str">
            <v>Porcentaje de UDS fortalecidas en la implementación de la Estrategia de Atención Integral a la Primera Infancia.</v>
          </cell>
          <cell r="N12" t="str">
            <v>Conocer el numero de Unidades de Servicio que reciben el acompañamiento y se fortalecen en la implementación de los estándares de calidad de la estrategia de Cero a Siempre.</v>
          </cell>
          <cell r="O12" t="str">
            <v>Creciente</v>
          </cell>
          <cell r="P12" t="str">
            <v>Calidad</v>
          </cell>
          <cell r="Q12">
            <v>0.5</v>
          </cell>
          <cell r="R12" t="str">
            <v>Gestión</v>
          </cell>
          <cell r="S12" t="str">
            <v>Eficacia</v>
          </cell>
          <cell r="T12">
            <v>0.5</v>
          </cell>
          <cell r="U12">
            <v>0.9</v>
          </cell>
          <cell r="V12" t="str">
            <v>Porcentaje</v>
          </cell>
          <cell r="W12" t="str">
            <v>Si</v>
          </cell>
          <cell r="X12" t="str">
            <v>Si</v>
          </cell>
          <cell r="Y12" t="str">
            <v>No</v>
          </cell>
          <cell r="Z12" t="str">
            <v>Si</v>
          </cell>
          <cell r="AA12" t="str">
            <v>Si</v>
          </cell>
          <cell r="AB12" t="str">
            <v>Si</v>
          </cell>
          <cell r="AC12" t="str">
            <v>Número de UDS que se fortalecieron en la implementación de los estándares de calidad de la estrategia de Cero a Siempre</v>
          </cell>
          <cell r="AD12" t="str">
            <v>Reporte de los operados del fortalecimiento a EAS.</v>
          </cell>
          <cell r="AE12" t="str">
            <v>Numero de UDS focalizadas para recibir el fortalecimiento en la implementación de los estándares de calidad de la estrategia de Cero a Siempre</v>
          </cell>
          <cell r="AF12" t="str">
            <v>Sistema de información de primera infancia CUENTAME</v>
          </cell>
          <cell r="AG12" t="str">
            <v>Porcentaje de UDS fortalecidas en la implementación de los estándares de calidad de la estrategia de Cero a Siempre</v>
          </cell>
          <cell r="AH12" t="str">
            <v>Mensual</v>
          </cell>
          <cell r="AI12">
            <v>0</v>
          </cell>
          <cell r="AJ12">
            <v>0</v>
          </cell>
          <cell r="AK12" t="str">
            <v>x</v>
          </cell>
          <cell r="AL12" t="str">
            <v>x</v>
          </cell>
          <cell r="AM12" t="str">
            <v>x</v>
          </cell>
          <cell r="AN12" t="str">
            <v>x</v>
          </cell>
          <cell r="AO12" t="str">
            <v>x</v>
          </cell>
          <cell r="AP12" t="str">
            <v>x</v>
          </cell>
          <cell r="AQ12" t="str">
            <v>x</v>
          </cell>
          <cell r="AR12" t="str">
            <v>x</v>
          </cell>
          <cell r="AS12" t="str">
            <v>x</v>
          </cell>
          <cell r="AT12" t="str">
            <v>x</v>
          </cell>
        </row>
        <row r="13">
          <cell r="B13">
            <v>9</v>
          </cell>
          <cell r="C13" t="str">
            <v>MPM1</v>
          </cell>
          <cell r="D13" t="str">
            <v xml:space="preserve">Gestión para la Atención Integral a la Primera Infancia </v>
          </cell>
          <cell r="E13" t="str">
            <v>N/A</v>
          </cell>
          <cell r="F13" t="str">
            <v>N/A</v>
          </cell>
          <cell r="G13" t="str">
            <v>Gestión misional y de gobierno</v>
          </cell>
          <cell r="H13" t="str">
            <v>Indicadores y metas de gobierno</v>
          </cell>
          <cell r="I13">
            <v>0</v>
          </cell>
          <cell r="J13">
            <v>0</v>
          </cell>
          <cell r="K13" t="str">
            <v xml:space="preserve">Dirección de Primera Infancia </v>
          </cell>
          <cell r="L13" t="str">
            <v>PA-09</v>
          </cell>
          <cell r="M13" t="str">
            <v>Número de municipios con acompañamiento para la implementación de la ruta integral de atenciones.</v>
          </cell>
          <cell r="N13" t="str">
            <v>Municipios que reciben orientaciones técnicas en la apropiación e implementación de la ruta integral de atenciones.</v>
          </cell>
          <cell r="O13" t="str">
            <v>Creciente</v>
          </cell>
          <cell r="P13" t="str">
            <v>Calidad</v>
          </cell>
          <cell r="Q13">
            <v>150</v>
          </cell>
          <cell r="R13" t="str">
            <v>Gestión</v>
          </cell>
          <cell r="S13" t="str">
            <v>Eficacia</v>
          </cell>
          <cell r="T13">
            <v>150</v>
          </cell>
          <cell r="U13">
            <v>350</v>
          </cell>
          <cell r="V13" t="str">
            <v xml:space="preserve">Número </v>
          </cell>
          <cell r="W13" t="str">
            <v>Si</v>
          </cell>
          <cell r="X13" t="str">
            <v>Si</v>
          </cell>
          <cell r="Y13" t="str">
            <v>No</v>
          </cell>
          <cell r="Z13" t="str">
            <v>Si</v>
          </cell>
          <cell r="AA13" t="str">
            <v>Si</v>
          </cell>
          <cell r="AB13" t="str">
            <v>Si</v>
          </cell>
          <cell r="AC13" t="str">
            <v>Número de Municipios que recibieron la orientación técnica en la apropiación e implementación de la ruta integral de atenciones.</v>
          </cell>
          <cell r="AD13" t="str">
            <v>Reporte del proceso de acompañamiento</v>
          </cell>
          <cell r="AE13" t="str">
            <v>Total de municipios y departamentos focalizados en la vigencia para recibir las orientaciones técnicas en la apropiación e implementación de la ruta integral de atenciones.</v>
          </cell>
          <cell r="AF13" t="str">
            <v>Meta Plan Indicativo Institucional</v>
          </cell>
          <cell r="AG13" t="str">
            <v xml:space="preserve"> Número de municipios con acompañamiento para la implementación de la ruta integral de atenciones.</v>
          </cell>
          <cell r="AH13" t="str">
            <v>Mensual</v>
          </cell>
          <cell r="AI13">
            <v>0</v>
          </cell>
          <cell r="AJ13">
            <v>0</v>
          </cell>
          <cell r="AK13">
            <v>0</v>
          </cell>
          <cell r="AL13" t="str">
            <v>x</v>
          </cell>
          <cell r="AM13" t="str">
            <v>x</v>
          </cell>
          <cell r="AN13" t="str">
            <v>x</v>
          </cell>
          <cell r="AO13" t="str">
            <v>x</v>
          </cell>
          <cell r="AP13" t="str">
            <v>x</v>
          </cell>
          <cell r="AQ13" t="str">
            <v>x</v>
          </cell>
          <cell r="AR13" t="str">
            <v>x</v>
          </cell>
          <cell r="AS13" t="str">
            <v>x</v>
          </cell>
          <cell r="AT13" t="str">
            <v>x</v>
          </cell>
        </row>
        <row r="14">
          <cell r="B14">
            <v>10</v>
          </cell>
          <cell r="C14" t="str">
            <v>MPM1</v>
          </cell>
          <cell r="D14" t="str">
            <v xml:space="preserve">Gestión para la Atención Integral a la Primera Infancia </v>
          </cell>
          <cell r="E14" t="str">
            <v>N/A</v>
          </cell>
          <cell r="F14" t="str">
            <v>N/A</v>
          </cell>
          <cell r="G14" t="str">
            <v>Gestión misional y de gobierno</v>
          </cell>
          <cell r="H14" t="str">
            <v>Indicadores y metas de gobierno</v>
          </cell>
          <cell r="I14">
            <v>0</v>
          </cell>
          <cell r="J14">
            <v>0</v>
          </cell>
          <cell r="K14" t="str">
            <v xml:space="preserve">Dirección de Primera Infancia </v>
          </cell>
          <cell r="L14" t="str">
            <v>PA-10</v>
          </cell>
          <cell r="M14" t="str">
            <v>Número de visitas de supervisión realizadas a las modalidades de Primera Infancia.</v>
          </cell>
          <cell r="N14" t="str">
            <v>Medir el número de visitas realizadas en el proceso de supervisión a las modalidades de Primera Infancia.</v>
          </cell>
          <cell r="O14" t="str">
            <v>Creciente</v>
          </cell>
          <cell r="P14" t="str">
            <v>Calidad</v>
          </cell>
          <cell r="Q14">
            <v>0</v>
          </cell>
          <cell r="R14" t="str">
            <v>Producto</v>
          </cell>
          <cell r="S14" t="str">
            <v>Eficacia</v>
          </cell>
          <cell r="T14">
            <v>60000</v>
          </cell>
          <cell r="U14">
            <v>240000</v>
          </cell>
          <cell r="V14" t="str">
            <v xml:space="preserve">Número </v>
          </cell>
          <cell r="W14" t="str">
            <v>Si</v>
          </cell>
          <cell r="X14" t="str">
            <v>Si</v>
          </cell>
          <cell r="Y14" t="str">
            <v>No</v>
          </cell>
          <cell r="Z14" t="str">
            <v>No</v>
          </cell>
          <cell r="AA14" t="str">
            <v>Si</v>
          </cell>
          <cell r="AB14" t="str">
            <v>Si</v>
          </cell>
          <cell r="AC14" t="str">
            <v>Número de visitas realizadas en la implementación del proceso de supervisión a las modalidades de Primera Infancia.</v>
          </cell>
          <cell r="AD14" t="str">
            <v>Reporte generado por el equipo de Supervisión.</v>
          </cell>
          <cell r="AE14" t="str">
            <v>Meta programada de visitas de supervisión</v>
          </cell>
          <cell r="AF14" t="str">
            <v>Meta Plan Indicativo Institucional</v>
          </cell>
          <cell r="AG14" t="str">
            <v>Número de visitas de supervisión realizadas a las modalidades de Primera Infancia.</v>
          </cell>
          <cell r="AH14" t="str">
            <v>Mensual</v>
          </cell>
          <cell r="AI14">
            <v>0</v>
          </cell>
          <cell r="AJ14">
            <v>0</v>
          </cell>
          <cell r="AK14">
            <v>0</v>
          </cell>
          <cell r="AL14" t="str">
            <v>x</v>
          </cell>
          <cell r="AM14" t="str">
            <v>x</v>
          </cell>
          <cell r="AN14" t="str">
            <v>x</v>
          </cell>
          <cell r="AO14" t="str">
            <v>x</v>
          </cell>
          <cell r="AP14" t="str">
            <v>x</v>
          </cell>
          <cell r="AQ14" t="str">
            <v>x</v>
          </cell>
          <cell r="AR14" t="str">
            <v>x</v>
          </cell>
          <cell r="AS14" t="str">
            <v>x</v>
          </cell>
          <cell r="AT14" t="str">
            <v>x</v>
          </cell>
        </row>
        <row r="15">
          <cell r="B15">
            <v>11</v>
          </cell>
          <cell r="C15" t="str">
            <v>MPM1</v>
          </cell>
          <cell r="D15" t="str">
            <v xml:space="preserve">Gestión para la Atención Integral a la Primera Infancia </v>
          </cell>
          <cell r="E15" t="str">
            <v>N/A</v>
          </cell>
          <cell r="F15" t="str">
            <v>N/A</v>
          </cell>
          <cell r="G15" t="str">
            <v>N/A</v>
          </cell>
          <cell r="H15" t="str">
            <v>N/A</v>
          </cell>
          <cell r="I15">
            <v>0</v>
          </cell>
          <cell r="J15">
            <v>0</v>
          </cell>
          <cell r="K15" t="str">
            <v xml:space="preserve">Dirección de Primera Infancia </v>
          </cell>
          <cell r="L15" t="str">
            <v>MPM1-01</v>
          </cell>
          <cell r="M15" t="str">
            <v>Número de niños y niñas atendidos en Hogares Comunitarios de Bienestar Tradicionales.</v>
          </cell>
          <cell r="N15" t="str">
            <v>Conocer el número de niños y niñas son atendidos en Hogares Comunitarios de Bienestar Tradicionales.</v>
          </cell>
          <cell r="O15" t="str">
            <v>Decreciente</v>
          </cell>
          <cell r="P15" t="str">
            <v>Calidad</v>
          </cell>
          <cell r="Q15">
            <v>925529</v>
          </cell>
          <cell r="R15" t="str">
            <v>Producto</v>
          </cell>
          <cell r="S15" t="str">
            <v>Eficacia</v>
          </cell>
          <cell r="T15">
            <v>777706</v>
          </cell>
          <cell r="U15">
            <v>400000</v>
          </cell>
          <cell r="V15" t="str">
            <v xml:space="preserve">Número </v>
          </cell>
          <cell r="W15" t="str">
            <v>Si</v>
          </cell>
          <cell r="X15" t="str">
            <v>Si</v>
          </cell>
          <cell r="Y15" t="str">
            <v>No</v>
          </cell>
          <cell r="Z15" t="str">
            <v>No</v>
          </cell>
          <cell r="AA15" t="str">
            <v>No</v>
          </cell>
          <cell r="AB15" t="str">
            <v>No</v>
          </cell>
          <cell r="AC15" t="str">
            <v>Número de niños y niñas atendidos en las modalidades Hogares Comunitarios Familiares, FAMI, Grupal y otras formas de atención tradicionales</v>
          </cell>
          <cell r="AD15" t="str">
            <v>Consolidado Metas Sociales y Financieras</v>
          </cell>
          <cell r="AE15" t="str">
            <v>Meta Programada en SIM de modalidades Hogares Comunitarios Familiares, FAMI, Grupal y otras formas de atención tradicionales</v>
          </cell>
          <cell r="AF15" t="str">
            <v>Consolidado de Metas Sociales y Financieras (Programación Vigente)</v>
          </cell>
          <cell r="AG15" t="str">
            <v>Número de niños y niñas atendidos en las modalidades Hogares Comunitarios Familiares, FAMI, Grupal y otras formas de atención tradicionales</v>
          </cell>
          <cell r="AH15" t="str">
            <v>Mensual</v>
          </cell>
          <cell r="AI15">
            <v>0</v>
          </cell>
          <cell r="AJ15" t="str">
            <v>x</v>
          </cell>
          <cell r="AK15" t="str">
            <v>x</v>
          </cell>
          <cell r="AL15" t="str">
            <v>x</v>
          </cell>
          <cell r="AM15" t="str">
            <v>x</v>
          </cell>
          <cell r="AN15" t="str">
            <v>x</v>
          </cell>
          <cell r="AO15" t="str">
            <v>x</v>
          </cell>
          <cell r="AP15" t="str">
            <v>x</v>
          </cell>
          <cell r="AQ15" t="str">
            <v>x</v>
          </cell>
          <cell r="AR15" t="str">
            <v>x</v>
          </cell>
          <cell r="AS15" t="str">
            <v>x</v>
          </cell>
          <cell r="AT15" t="str">
            <v>x</v>
          </cell>
        </row>
        <row r="16">
          <cell r="B16">
            <v>12</v>
          </cell>
          <cell r="C16" t="str">
            <v>MPM1</v>
          </cell>
          <cell r="D16" t="str">
            <v xml:space="preserve">Gestión para la Atención Integral a la Primera Infancia </v>
          </cell>
          <cell r="E16" t="str">
            <v>N/A</v>
          </cell>
          <cell r="F16" t="str">
            <v>N/A</v>
          </cell>
          <cell r="G16" t="str">
            <v>N/A</v>
          </cell>
          <cell r="H16" t="str">
            <v>N/A</v>
          </cell>
          <cell r="I16">
            <v>0</v>
          </cell>
          <cell r="J16">
            <v>0</v>
          </cell>
          <cell r="K16" t="str">
            <v xml:space="preserve">Dirección de Primera Infancia </v>
          </cell>
          <cell r="L16" t="str">
            <v>MPM1-02</v>
          </cell>
          <cell r="M16" t="str">
            <v>Número de niños y niñas con atención integral a la primera infancia con valoración y seguimiento nutricional.</v>
          </cell>
          <cell r="N16" t="str">
            <v>Cantidad de niños y niñas en primera infancia que registran valoración de su estado nutricional y seguimiento del mismo.</v>
          </cell>
          <cell r="O16" t="str">
            <v>Creciente</v>
          </cell>
          <cell r="P16" t="str">
            <v>Calidad</v>
          </cell>
          <cell r="Q16">
            <v>973005</v>
          </cell>
          <cell r="R16" t="str">
            <v>Producto</v>
          </cell>
          <cell r="S16" t="str">
            <v>Eficacia</v>
          </cell>
          <cell r="T16">
            <v>1400000</v>
          </cell>
          <cell r="U16">
            <v>2000000</v>
          </cell>
          <cell r="V16" t="str">
            <v xml:space="preserve">Número </v>
          </cell>
          <cell r="W16" t="str">
            <v>Si</v>
          </cell>
          <cell r="X16" t="str">
            <v>Si</v>
          </cell>
          <cell r="Y16" t="str">
            <v>No</v>
          </cell>
          <cell r="Z16" t="str">
            <v>No</v>
          </cell>
          <cell r="AA16" t="str">
            <v>No</v>
          </cell>
          <cell r="AB16" t="str">
            <v>No</v>
          </cell>
          <cell r="AC16" t="str">
            <v>Número de niños y niñas que registran valoración y seguimiento de su estado nutricional.</v>
          </cell>
          <cell r="AD16" t="str">
            <v xml:space="preserve">Sistema de Información de Primera Infancia </v>
          </cell>
          <cell r="AE16" t="str">
            <v>Meta Programada en SIM de modalidades en Atención Integral</v>
          </cell>
          <cell r="AF16" t="str">
            <v>Consolidado de Metas Sociales y Financieras (Programación Vigente)</v>
          </cell>
          <cell r="AG16" t="str">
            <v>Numero de niñas y niños en atención integral de primera infancia con valoración inicial y seguimiento nutricional ** Para la calificación se mide frente a la meta programada a nivel consolidado y regional.</v>
          </cell>
          <cell r="AH16" t="str">
            <v>Trimestral</v>
          </cell>
          <cell r="AI16">
            <v>0</v>
          </cell>
          <cell r="AJ16">
            <v>0</v>
          </cell>
          <cell r="AK16" t="str">
            <v>x</v>
          </cell>
          <cell r="AL16">
            <v>0</v>
          </cell>
          <cell r="AM16">
            <v>0</v>
          </cell>
          <cell r="AN16" t="str">
            <v>x</v>
          </cell>
          <cell r="AO16">
            <v>0</v>
          </cell>
          <cell r="AP16">
            <v>0</v>
          </cell>
          <cell r="AQ16" t="str">
            <v>x</v>
          </cell>
          <cell r="AR16">
            <v>0</v>
          </cell>
          <cell r="AS16">
            <v>0</v>
          </cell>
          <cell r="AT16" t="str">
            <v>x</v>
          </cell>
        </row>
        <row r="17">
          <cell r="B17">
            <v>13</v>
          </cell>
          <cell r="C17" t="str">
            <v>MPM1</v>
          </cell>
          <cell r="D17" t="str">
            <v xml:space="preserve">Gestión para la Atención Integral a la Primera Infancia </v>
          </cell>
          <cell r="E17" t="str">
            <v>N/A</v>
          </cell>
          <cell r="F17" t="str">
            <v>N/A</v>
          </cell>
          <cell r="G17" t="str">
            <v>N/A</v>
          </cell>
          <cell r="H17" t="str">
            <v>N/A</v>
          </cell>
          <cell r="I17">
            <v>0</v>
          </cell>
          <cell r="J17">
            <v>0</v>
          </cell>
          <cell r="K17" t="str">
            <v xml:space="preserve">Dirección de Primera Infancia </v>
          </cell>
          <cell r="L17" t="str">
            <v>MPM1-03</v>
          </cell>
          <cell r="M17" t="str">
            <v xml:space="preserve">Número de niños y niñas atendidos integralmente que cuentan con registro civil </v>
          </cell>
          <cell r="N17" t="str">
            <v>Conocer el numero de niños y niñas en primera infancia que cuentan con Registro Civil de Nacimiento</v>
          </cell>
          <cell r="O17" t="str">
            <v>Creciente</v>
          </cell>
          <cell r="P17" t="str">
            <v>Calidad</v>
          </cell>
          <cell r="Q17">
            <v>874465</v>
          </cell>
          <cell r="R17" t="str">
            <v>Producto</v>
          </cell>
          <cell r="S17" t="str">
            <v>Eficacia</v>
          </cell>
          <cell r="T17">
            <v>1400000</v>
          </cell>
          <cell r="U17">
            <v>2000000</v>
          </cell>
          <cell r="V17" t="str">
            <v xml:space="preserve">Número </v>
          </cell>
          <cell r="W17" t="str">
            <v>Si</v>
          </cell>
          <cell r="X17" t="str">
            <v>Si</v>
          </cell>
          <cell r="Y17" t="str">
            <v>No</v>
          </cell>
          <cell r="Z17" t="str">
            <v>No</v>
          </cell>
          <cell r="AA17" t="str">
            <v>No</v>
          </cell>
          <cell r="AB17" t="str">
            <v>No</v>
          </cell>
          <cell r="AC17" t="str">
            <v>Numero de niños y niñas atendidos en las modalidades de Atención Integral a la Primera Infancia que cuentan con Registro Civil de Nacimiento.</v>
          </cell>
          <cell r="AD17" t="str">
            <v>Sistema de Información de primera infancia</v>
          </cell>
          <cell r="AE17" t="str">
            <v>Meta Programada en SIM de modalidades en Atención Integral</v>
          </cell>
          <cell r="AF17" t="str">
            <v>Metas sociales y financieras</v>
          </cell>
          <cell r="AG17" t="str">
            <v>Numero de niños y niñas atendidos en modalidades de atención integral a la primera infancia que cuentan con Registro Civil de Nacimiento.</v>
          </cell>
          <cell r="AH17" t="str">
            <v>Trimestral</v>
          </cell>
          <cell r="AI17">
            <v>0</v>
          </cell>
          <cell r="AJ17">
            <v>0</v>
          </cell>
          <cell r="AK17" t="str">
            <v>x</v>
          </cell>
          <cell r="AL17">
            <v>0</v>
          </cell>
          <cell r="AM17">
            <v>0</v>
          </cell>
          <cell r="AN17" t="str">
            <v>x</v>
          </cell>
          <cell r="AO17">
            <v>0</v>
          </cell>
          <cell r="AP17">
            <v>0</v>
          </cell>
          <cell r="AQ17" t="str">
            <v>x</v>
          </cell>
          <cell r="AR17">
            <v>0</v>
          </cell>
          <cell r="AS17">
            <v>0</v>
          </cell>
          <cell r="AT17" t="str">
            <v>x</v>
          </cell>
        </row>
        <row r="18">
          <cell r="B18">
            <v>14</v>
          </cell>
          <cell r="C18" t="str">
            <v>MPM1</v>
          </cell>
          <cell r="D18" t="str">
            <v xml:space="preserve">Gestión para la Atención Integral a la Primera Infancia </v>
          </cell>
          <cell r="E18" t="str">
            <v>N/A</v>
          </cell>
          <cell r="F18" t="str">
            <v>N/A</v>
          </cell>
          <cell r="G18" t="str">
            <v>N/A</v>
          </cell>
          <cell r="H18" t="str">
            <v>N/A</v>
          </cell>
          <cell r="I18">
            <v>0</v>
          </cell>
          <cell r="J18">
            <v>0</v>
          </cell>
          <cell r="K18" t="str">
            <v xml:space="preserve">Dirección de Primera Infancia </v>
          </cell>
          <cell r="L18" t="str">
            <v>MPM1-04</v>
          </cell>
          <cell r="M18" t="str">
            <v>Número de niños y niñas atendidos integralmente que cuentan con esquema de vacunación completo</v>
          </cell>
          <cell r="N18" t="str">
            <v>Conocer el numero de niños y niñas en primera infancia que cuentan con esquema de vacunación completo</v>
          </cell>
          <cell r="O18" t="str">
            <v>Creciente</v>
          </cell>
          <cell r="P18" t="str">
            <v>Calidad</v>
          </cell>
          <cell r="Q18">
            <v>0</v>
          </cell>
          <cell r="R18" t="str">
            <v>Producto</v>
          </cell>
          <cell r="S18" t="str">
            <v>Eficacia</v>
          </cell>
          <cell r="T18">
            <v>1400000</v>
          </cell>
          <cell r="U18">
            <v>2000000</v>
          </cell>
          <cell r="V18" t="str">
            <v xml:space="preserve">Número </v>
          </cell>
          <cell r="W18" t="str">
            <v>Si</v>
          </cell>
          <cell r="X18" t="str">
            <v>Si</v>
          </cell>
          <cell r="Y18" t="str">
            <v>No</v>
          </cell>
          <cell r="Z18" t="str">
            <v>No</v>
          </cell>
          <cell r="AA18" t="str">
            <v>No</v>
          </cell>
          <cell r="AB18" t="str">
            <v>No</v>
          </cell>
          <cell r="AC18" t="str">
            <v>Numero de niños y niñas atendidos en las modalidades de Atención Integral a la Primera Infancia que cuentan con esquema de vacunación completo</v>
          </cell>
          <cell r="AD18" t="str">
            <v>Sistema de Información de primera infancia</v>
          </cell>
          <cell r="AE18" t="str">
            <v>Meta Programada en SIM de modalidades en Atención Integral</v>
          </cell>
          <cell r="AF18" t="str">
            <v>Consolidado de Metas Sociales y Financieras (Programación Vigente)</v>
          </cell>
          <cell r="AG18" t="str">
            <v>Numero de niños y niñas atendidos en modalidades de atención integral a la primera infancia que cuentan con esquema de vacunación completo</v>
          </cell>
          <cell r="AH18" t="str">
            <v>Trimestral</v>
          </cell>
          <cell r="AI18">
            <v>0</v>
          </cell>
          <cell r="AJ18">
            <v>0</v>
          </cell>
          <cell r="AK18" t="str">
            <v>x</v>
          </cell>
          <cell r="AL18">
            <v>0</v>
          </cell>
          <cell r="AM18">
            <v>0</v>
          </cell>
          <cell r="AN18" t="str">
            <v>x</v>
          </cell>
          <cell r="AO18">
            <v>0</v>
          </cell>
          <cell r="AP18">
            <v>0</v>
          </cell>
          <cell r="AQ18" t="str">
            <v>x</v>
          </cell>
          <cell r="AR18">
            <v>0</v>
          </cell>
          <cell r="AS18">
            <v>0</v>
          </cell>
          <cell r="AT18" t="str">
            <v>x</v>
          </cell>
        </row>
        <row r="19">
          <cell r="B19">
            <v>15</v>
          </cell>
          <cell r="C19" t="str">
            <v>MPM1</v>
          </cell>
          <cell r="D19" t="str">
            <v xml:space="preserve">Gestión para la Atención Integral a la Primera Infancia </v>
          </cell>
          <cell r="E19" t="str">
            <v>N/A</v>
          </cell>
          <cell r="F19" t="str">
            <v>N/A</v>
          </cell>
          <cell r="G19" t="str">
            <v>N/A</v>
          </cell>
          <cell r="H19" t="str">
            <v>N/A</v>
          </cell>
          <cell r="I19">
            <v>0</v>
          </cell>
          <cell r="J19">
            <v>0</v>
          </cell>
          <cell r="K19" t="str">
            <v xml:space="preserve">Dirección de Primera Infancia </v>
          </cell>
          <cell r="L19" t="str">
            <v>MPM1-05</v>
          </cell>
          <cell r="M19" t="str">
            <v>Porcentaje de niños y niñas que durante la atención alcanzan tres de las realizaciones en el marco de la Estrategia de Cero a Siempre</v>
          </cell>
          <cell r="N19" t="str">
            <v>Cumplimiento en la promoción de la garantía de los derechos de los niños y niñas a través de la gestión del Registro Civil, consulta de crecimiento y desarrollo y esquema de vacunación completo en las modalidades de atención a la Primera Infancia</v>
          </cell>
          <cell r="O19" t="str">
            <v>Creciente</v>
          </cell>
          <cell r="P19" t="str">
            <v>Calidad</v>
          </cell>
          <cell r="Q19">
            <v>0.22</v>
          </cell>
          <cell r="R19" t="str">
            <v>Resultado</v>
          </cell>
          <cell r="S19" t="str">
            <v>Eficacia</v>
          </cell>
          <cell r="T19">
            <v>1</v>
          </cell>
          <cell r="U19">
            <v>1</v>
          </cell>
          <cell r="V19" t="str">
            <v>Porcentaje</v>
          </cell>
          <cell r="W19" t="str">
            <v>Si</v>
          </cell>
          <cell r="X19" t="str">
            <v>Si</v>
          </cell>
          <cell r="Y19" t="str">
            <v>No</v>
          </cell>
          <cell r="Z19" t="str">
            <v>No</v>
          </cell>
          <cell r="AA19" t="str">
            <v>No</v>
          </cell>
          <cell r="AB19" t="str">
            <v>No</v>
          </cell>
          <cell r="AC19" t="str">
            <v>Número de niños y niñas que durante la atención obtienen el registro civil de nacimiento, la consulta de crecimiento y desarrollo y el esquema de vacunación completo.</v>
          </cell>
          <cell r="AD19" t="str">
            <v>Sistema de Información de Primera Infancia</v>
          </cell>
          <cell r="AE19" t="str">
            <v>Número de niños y niñas que en la primera toma no contaban con alguna de las realizaciones: registro civil de nacimiento, consulta de crecimiento y desarrollo y esquema de vacunación completo.</v>
          </cell>
          <cell r="AF19" t="str">
            <v>Sistema de Información de Primera Infancia</v>
          </cell>
          <cell r="AG19" t="str">
            <v>Porcentaje de niños y niñas que durante la atención obtienen el registro civil de nacimiento, la consulta de crecimiento y desarrollo y el esquema de vacunación completo.</v>
          </cell>
          <cell r="AH19" t="str">
            <v>Semestral</v>
          </cell>
          <cell r="AI19">
            <v>0</v>
          </cell>
          <cell r="AJ19">
            <v>0</v>
          </cell>
          <cell r="AK19">
            <v>0</v>
          </cell>
          <cell r="AL19">
            <v>0</v>
          </cell>
          <cell r="AM19">
            <v>0</v>
          </cell>
          <cell r="AN19" t="str">
            <v>x</v>
          </cell>
          <cell r="AO19">
            <v>0</v>
          </cell>
          <cell r="AP19">
            <v>0</v>
          </cell>
          <cell r="AQ19">
            <v>0</v>
          </cell>
          <cell r="AR19">
            <v>0</v>
          </cell>
          <cell r="AS19">
            <v>0</v>
          </cell>
          <cell r="AT19" t="str">
            <v>x</v>
          </cell>
        </row>
        <row r="20">
          <cell r="B20">
            <v>16</v>
          </cell>
          <cell r="C20" t="str">
            <v>MPM1</v>
          </cell>
          <cell r="D20" t="str">
            <v xml:space="preserve">Gestión para la Atención Integral a la Primera Infancia </v>
          </cell>
          <cell r="E20" t="str">
            <v>N/A</v>
          </cell>
          <cell r="F20" t="str">
            <v>N/A</v>
          </cell>
          <cell r="G20" t="str">
            <v>N/A</v>
          </cell>
          <cell r="H20" t="str">
            <v>N/A</v>
          </cell>
          <cell r="I20">
            <v>0</v>
          </cell>
          <cell r="J20">
            <v>0</v>
          </cell>
          <cell r="K20" t="str">
            <v xml:space="preserve">Dirección de Primera Infancia </v>
          </cell>
          <cell r="L20" t="str">
            <v>MPM1-06</v>
          </cell>
          <cell r="M20" t="str">
            <v>Número de niños y niñas atendidos por el programa de complementación nutricional "-DIA-"</v>
          </cell>
          <cell r="N20" t="str">
            <v xml:space="preserve"> Medir el número de niños y niñas atendidos por el programa de complementación nutricional "-DIA-"</v>
          </cell>
          <cell r="O20" t="str">
            <v>Creciente</v>
          </cell>
          <cell r="P20" t="str">
            <v>Calidad</v>
          </cell>
          <cell r="Q20">
            <v>547608</v>
          </cell>
          <cell r="R20" t="str">
            <v>Producto</v>
          </cell>
          <cell r="S20" t="str">
            <v>Eficacia</v>
          </cell>
          <cell r="T20">
            <v>426000</v>
          </cell>
          <cell r="U20" t="str">
            <v>N/A</v>
          </cell>
          <cell r="V20" t="str">
            <v xml:space="preserve">Número </v>
          </cell>
          <cell r="W20" t="str">
            <v>Si</v>
          </cell>
          <cell r="X20" t="str">
            <v>Si</v>
          </cell>
          <cell r="Y20" t="str">
            <v>No</v>
          </cell>
          <cell r="Z20" t="str">
            <v>No</v>
          </cell>
          <cell r="AA20" t="str">
            <v>No</v>
          </cell>
          <cell r="AB20" t="str">
            <v>No</v>
          </cell>
          <cell r="AC20" t="str">
            <v>Numero de complementos entregados por el Programa -DIA-</v>
          </cell>
          <cell r="AD20" t="str">
            <v>Consolidado Metas sociales y financieras.</v>
          </cell>
          <cell r="AE20" t="str">
            <v xml:space="preserve">Metas Sociales y Financieras </v>
          </cell>
          <cell r="AF20" t="str">
            <v>Consolidado metas sociales y financieras (programación vigente)</v>
          </cell>
          <cell r="AG20" t="str">
            <v>Numero de complementos entregados por el PROGRAMA -DIA. *** Su calificación es frente a la meta programada.</v>
          </cell>
          <cell r="AH20" t="str">
            <v>Mensual</v>
          </cell>
          <cell r="AI20">
            <v>0</v>
          </cell>
          <cell r="AJ20">
            <v>0</v>
          </cell>
          <cell r="AK20">
            <v>0</v>
          </cell>
          <cell r="AL20" t="str">
            <v>x</v>
          </cell>
          <cell r="AM20" t="str">
            <v>x</v>
          </cell>
          <cell r="AN20" t="str">
            <v>x</v>
          </cell>
          <cell r="AO20" t="str">
            <v>x</v>
          </cell>
          <cell r="AP20" t="str">
            <v>x</v>
          </cell>
          <cell r="AQ20" t="str">
            <v>x</v>
          </cell>
          <cell r="AR20" t="str">
            <v>x</v>
          </cell>
          <cell r="AS20" t="str">
            <v>x</v>
          </cell>
          <cell r="AT20" t="str">
            <v>x</v>
          </cell>
        </row>
        <row r="21">
          <cell r="B21">
            <v>17</v>
          </cell>
          <cell r="C21" t="str">
            <v>MPM1</v>
          </cell>
          <cell r="D21" t="str">
            <v xml:space="preserve">Gestión para la Atención Integral a la Primera Infancia </v>
          </cell>
          <cell r="E21" t="str">
            <v>N/A</v>
          </cell>
          <cell r="F21" t="str">
            <v>N/A</v>
          </cell>
          <cell r="G21" t="str">
            <v>N/A</v>
          </cell>
          <cell r="H21" t="str">
            <v>N/A</v>
          </cell>
          <cell r="I21">
            <v>0</v>
          </cell>
          <cell r="J21">
            <v>0</v>
          </cell>
          <cell r="K21" t="str">
            <v xml:space="preserve">Dirección de Primera Infancia </v>
          </cell>
          <cell r="L21" t="str">
            <v>MPM1-07</v>
          </cell>
          <cell r="M21" t="str">
            <v>Número de niños y niñas en primera infancia cuyos padres o cuidadores participan en procesos de formación.</v>
          </cell>
          <cell r="N21" t="str">
            <v>Conocer el numero de niños y niñas en primera infancia cuyos padres o cuidadores participan en procesos de formación.</v>
          </cell>
          <cell r="O21" t="str">
            <v>Creciente</v>
          </cell>
          <cell r="P21" t="str">
            <v>Calidad</v>
          </cell>
          <cell r="Q21">
            <v>0</v>
          </cell>
          <cell r="R21" t="str">
            <v>Producto</v>
          </cell>
          <cell r="S21" t="str">
            <v>Eficacia</v>
          </cell>
          <cell r="T21">
            <v>1400000</v>
          </cell>
          <cell r="U21">
            <v>2000000</v>
          </cell>
          <cell r="V21" t="str">
            <v xml:space="preserve">Número </v>
          </cell>
          <cell r="W21" t="str">
            <v>Si</v>
          </cell>
          <cell r="X21" t="str">
            <v>Si</v>
          </cell>
          <cell r="Y21" t="str">
            <v>No</v>
          </cell>
          <cell r="Z21" t="str">
            <v>No</v>
          </cell>
          <cell r="AA21" t="str">
            <v>No</v>
          </cell>
          <cell r="AB21" t="str">
            <v>No</v>
          </cell>
          <cell r="AC21" t="str">
            <v>Numero de niños y niñas en modalidades integrales de educación inicial y cuidado integrales en familias que participan en procesos de formación.</v>
          </cell>
          <cell r="AD21" t="str">
            <v>Sistema de Información de primera infancia</v>
          </cell>
          <cell r="AE21" t="str">
            <v>Meta Programada en SIM de modalidades en Atención Integral</v>
          </cell>
          <cell r="AF21" t="str">
            <v>Metas sociales y financieras</v>
          </cell>
          <cell r="AG21" t="str">
            <v>Numero de niños y niñas en modalidades integrales de educación inicial a la primera infancia en familias que participan en procesos de formación.</v>
          </cell>
          <cell r="AH21" t="str">
            <v>Otro</v>
          </cell>
          <cell r="AI21">
            <v>0</v>
          </cell>
          <cell r="AJ21">
            <v>0</v>
          </cell>
          <cell r="AK21">
            <v>0</v>
          </cell>
          <cell r="AL21" t="str">
            <v>x</v>
          </cell>
          <cell r="AM21">
            <v>0</v>
          </cell>
          <cell r="AN21" t="str">
            <v>x</v>
          </cell>
          <cell r="AO21">
            <v>0</v>
          </cell>
          <cell r="AP21">
            <v>0</v>
          </cell>
          <cell r="AQ21" t="str">
            <v>x</v>
          </cell>
          <cell r="AR21">
            <v>0</v>
          </cell>
          <cell r="AS21">
            <v>0</v>
          </cell>
          <cell r="AT21" t="str">
            <v>x</v>
          </cell>
        </row>
        <row r="22">
          <cell r="B22">
            <v>18</v>
          </cell>
          <cell r="C22" t="str">
            <v>MPM1</v>
          </cell>
          <cell r="D22" t="str">
            <v xml:space="preserve">Gestión para la Atención Integral a la Primera Infancia </v>
          </cell>
          <cell r="E22" t="str">
            <v>N/A</v>
          </cell>
          <cell r="F22" t="str">
            <v>N/A</v>
          </cell>
          <cell r="G22" t="str">
            <v>N/A</v>
          </cell>
          <cell r="H22" t="str">
            <v>N/A</v>
          </cell>
          <cell r="I22">
            <v>0</v>
          </cell>
          <cell r="J22">
            <v>0</v>
          </cell>
          <cell r="K22" t="str">
            <v xml:space="preserve">Dirección de Primera Infancia </v>
          </cell>
          <cell r="L22" t="str">
            <v>MPM1-08</v>
          </cell>
          <cell r="M22" t="str">
            <v xml:space="preserve">Número de niños y niñas de la Red Unidos con Atención a la Primera Infancia - de acuerdo a criterios ANSPE de atención integral </v>
          </cell>
          <cell r="N22" t="str">
            <v>Conocer el número de niños y niños de la RED UNIDOS que son atendidos de acuerdo a su edad en las distintas modalidades de atención a primera infancia según criterios ANSPE</v>
          </cell>
          <cell r="O22" t="str">
            <v>Creciente</v>
          </cell>
          <cell r="P22" t="str">
            <v>Calidad</v>
          </cell>
          <cell r="Q22">
            <v>139414</v>
          </cell>
          <cell r="R22" t="str">
            <v>Producto</v>
          </cell>
          <cell r="S22" t="str">
            <v>Eficacia</v>
          </cell>
          <cell r="T22">
            <v>139414</v>
          </cell>
          <cell r="U22" t="str">
            <v>N/A</v>
          </cell>
          <cell r="V22" t="str">
            <v xml:space="preserve">Número </v>
          </cell>
          <cell r="W22" t="str">
            <v>Si</v>
          </cell>
          <cell r="X22" t="str">
            <v>Si</v>
          </cell>
          <cell r="Y22" t="str">
            <v>No</v>
          </cell>
          <cell r="Z22" t="str">
            <v>No</v>
          </cell>
          <cell r="AA22" t="str">
            <v>No</v>
          </cell>
          <cell r="AB22" t="str">
            <v>No</v>
          </cell>
          <cell r="AC22" t="str">
            <v>Número de niños y niñas de la Red Unidos en las atendidos modalidades de atención integral a la primera infancia de acuerdo a los criterios de la ANSPE</v>
          </cell>
          <cell r="AD22" t="str">
            <v xml:space="preserve">Sistema de Información de Primera Infancia y
 Base de datos de la Red Unidos. </v>
          </cell>
          <cell r="AE22" t="str">
            <v>Meta institucional de Red Unidos</v>
          </cell>
          <cell r="AF22" t="str">
            <v>Meta Unidos para Primera Infancia</v>
          </cell>
          <cell r="AG22" t="str">
            <v>Número de niños y niñas de la Red Unidos atendidos en las modalidades de atención integral a la primera infancia.</v>
          </cell>
          <cell r="AH22" t="str">
            <v>Trimestral</v>
          </cell>
          <cell r="AI22">
            <v>0</v>
          </cell>
          <cell r="AJ22">
            <v>0</v>
          </cell>
          <cell r="AK22" t="str">
            <v>x</v>
          </cell>
          <cell r="AL22">
            <v>0</v>
          </cell>
          <cell r="AM22">
            <v>0</v>
          </cell>
          <cell r="AN22" t="str">
            <v>x</v>
          </cell>
          <cell r="AO22">
            <v>0</v>
          </cell>
          <cell r="AP22">
            <v>0</v>
          </cell>
          <cell r="AQ22" t="str">
            <v>x</v>
          </cell>
          <cell r="AR22">
            <v>0</v>
          </cell>
          <cell r="AS22">
            <v>0</v>
          </cell>
          <cell r="AT22" t="str">
            <v>x</v>
          </cell>
        </row>
        <row r="23">
          <cell r="B23">
            <v>19</v>
          </cell>
          <cell r="C23" t="str">
            <v>MPM1</v>
          </cell>
          <cell r="D23" t="str">
            <v xml:space="preserve">Gestión para la Atención Integral a la Primera Infancia </v>
          </cell>
          <cell r="E23" t="str">
            <v>N/A</v>
          </cell>
          <cell r="F23" t="str">
            <v>N/A</v>
          </cell>
          <cell r="G23" t="str">
            <v>N/A</v>
          </cell>
          <cell r="H23" t="str">
            <v>N/A</v>
          </cell>
          <cell r="I23">
            <v>0</v>
          </cell>
          <cell r="J23">
            <v>0</v>
          </cell>
          <cell r="K23" t="str">
            <v xml:space="preserve">Dirección de Primera Infancia </v>
          </cell>
          <cell r="L23" t="str">
            <v>MPM1-09</v>
          </cell>
          <cell r="M23" t="str">
            <v>Número de niños y niñas víctimas de conflicto armado atendidos en las diferentes modalidades de Atención a la Primera Infancia.</v>
          </cell>
          <cell r="N23" t="str">
            <v>Dar cuenta de los niños y niñas víctimas de conflicto armado atendidos en las diferentes modalidades de atención a la primera infancia.</v>
          </cell>
          <cell r="O23" t="str">
            <v>Creciente</v>
          </cell>
          <cell r="P23" t="str">
            <v>Calidad</v>
          </cell>
          <cell r="Q23">
            <v>286243</v>
          </cell>
          <cell r="R23" t="str">
            <v>Producto</v>
          </cell>
          <cell r="S23" t="str">
            <v>Eficacia</v>
          </cell>
          <cell r="T23">
            <v>221734</v>
          </cell>
          <cell r="U23" t="str">
            <v>N/A</v>
          </cell>
          <cell r="V23" t="str">
            <v xml:space="preserve">Número </v>
          </cell>
          <cell r="W23" t="str">
            <v>Si</v>
          </cell>
          <cell r="X23" t="str">
            <v>Si</v>
          </cell>
          <cell r="Y23" t="str">
            <v>No</v>
          </cell>
          <cell r="Z23" t="str">
            <v>No</v>
          </cell>
          <cell r="AA23" t="str">
            <v>No</v>
          </cell>
          <cell r="AB23" t="str">
            <v>No</v>
          </cell>
          <cell r="AC23" t="str">
            <v>Numero de niños y niñas menores de cinco años víctimas del conflicto armado beneficiados con las modalidades de atención a la Primera Infancia.</v>
          </cell>
          <cell r="AD23" t="str">
            <v xml:space="preserve">Sistema de Información de Primera Infancia y
 Base de datos de la Red Unidos. </v>
          </cell>
          <cell r="AE23" t="str">
            <v>Meta de Victimas en Primera Infancia</v>
          </cell>
          <cell r="AF23" t="str">
            <v>Cruce de Base de Victimas Vs. Población Infantil en el aplicativo CUENTAME vigencia 2014</v>
          </cell>
          <cell r="AG23" t="str">
            <v>Número de niños y niñas menores de cinco años víctimas del conflicto armado beneficiados con las modalidades de atención a la primera infancia./ Meta de Victimas en Primera Infancia</v>
          </cell>
          <cell r="AH23" t="str">
            <v>Trimestral</v>
          </cell>
          <cell r="AI23">
            <v>0</v>
          </cell>
          <cell r="AJ23">
            <v>0</v>
          </cell>
          <cell r="AK23" t="str">
            <v>x</v>
          </cell>
          <cell r="AL23">
            <v>0</v>
          </cell>
          <cell r="AM23">
            <v>0</v>
          </cell>
          <cell r="AN23" t="str">
            <v>x</v>
          </cell>
          <cell r="AO23">
            <v>0</v>
          </cell>
          <cell r="AP23">
            <v>0</v>
          </cell>
          <cell r="AQ23" t="str">
            <v>x</v>
          </cell>
          <cell r="AR23">
            <v>0</v>
          </cell>
          <cell r="AS23">
            <v>0</v>
          </cell>
          <cell r="AT23" t="str">
            <v>x</v>
          </cell>
        </row>
        <row r="24">
          <cell r="B24">
            <v>20</v>
          </cell>
          <cell r="C24" t="str">
            <v>MPM2</v>
          </cell>
          <cell r="D24" t="str">
            <v xml:space="preserve">Gestión para la promoción y Prevención para la protección integral de las niñez y la adolescencia </v>
          </cell>
          <cell r="E24" t="str">
            <v>N/A</v>
          </cell>
          <cell r="F24" t="str">
            <v>N/A</v>
          </cell>
          <cell r="G24" t="str">
            <v>Gestión misional y de gobierno</v>
          </cell>
          <cell r="H24" t="str">
            <v>Indicadores y metas de gobierno</v>
          </cell>
          <cell r="I24">
            <v>0</v>
          </cell>
          <cell r="J24">
            <v>0</v>
          </cell>
          <cell r="K24" t="str">
            <v xml:space="preserve">Dirección de Niñez y Adolescencia </v>
          </cell>
          <cell r="L24" t="str">
            <v>PA-11</v>
          </cell>
          <cell r="M24" t="str">
            <v>Porcentaje del  diseño e implementación de la ruta integral de atenciones de infancia y adolescencia.</v>
          </cell>
          <cell r="N24" t="str">
            <v>Valorar los alcances en el diseño y la implementación de una ruta integral de atenciones para niños, niñas y adolescentes entre los 6 y los 17 años, en el marco de la protección y el desarrollo integral de los mismos.</v>
          </cell>
          <cell r="O24" t="str">
            <v>Creciente</v>
          </cell>
          <cell r="P24" t="str">
            <v xml:space="preserve">Gestión </v>
          </cell>
          <cell r="Q24" t="str">
            <v>N/A</v>
          </cell>
          <cell r="R24" t="str">
            <v xml:space="preserve">Gestión </v>
          </cell>
          <cell r="S24" t="str">
            <v xml:space="preserve">Eficiencia </v>
          </cell>
          <cell r="T24">
            <v>0.4</v>
          </cell>
          <cell r="U24">
            <v>1</v>
          </cell>
          <cell r="V24" t="str">
            <v>Porcentaje</v>
          </cell>
          <cell r="W24" t="str">
            <v>Si</v>
          </cell>
          <cell r="X24" t="str">
            <v>No</v>
          </cell>
          <cell r="Y24" t="str">
            <v>No</v>
          </cell>
          <cell r="Z24" t="str">
            <v>No</v>
          </cell>
          <cell r="AA24" t="str">
            <v>Si</v>
          </cell>
          <cell r="AB24" t="str">
            <v>Si</v>
          </cell>
          <cell r="AC24" t="str">
            <v>Número de fases realizadas durante la vigencia</v>
          </cell>
          <cell r="AD24" t="str">
            <v>Enlaces regionales del ICBF y socio estratégico.</v>
          </cell>
          <cell r="AE24" t="str">
            <v>Número de fases establecidas durante la vigencia</v>
          </cell>
          <cell r="AF24" t="str">
            <v>Enlaces regionales del ICBF y socio estratégico.</v>
          </cell>
          <cell r="AG24" t="str">
            <v>Porcentaje de avance en el diseño y la implementación en la ruta  integral de infancia y adolescencia.</v>
          </cell>
          <cell r="AH24" t="str">
            <v>Trimestral</v>
          </cell>
          <cell r="AI24">
            <v>0</v>
          </cell>
          <cell r="AJ24">
            <v>0</v>
          </cell>
          <cell r="AK24" t="str">
            <v>x</v>
          </cell>
          <cell r="AL24">
            <v>0</v>
          </cell>
          <cell r="AM24">
            <v>0</v>
          </cell>
          <cell r="AN24" t="str">
            <v>x</v>
          </cell>
          <cell r="AO24">
            <v>0</v>
          </cell>
          <cell r="AP24">
            <v>0</v>
          </cell>
          <cell r="AQ24" t="str">
            <v>x</v>
          </cell>
          <cell r="AR24">
            <v>0</v>
          </cell>
          <cell r="AS24">
            <v>0</v>
          </cell>
          <cell r="AT24" t="str">
            <v>x</v>
          </cell>
        </row>
        <row r="25">
          <cell r="B25">
            <v>21</v>
          </cell>
          <cell r="C25" t="str">
            <v>MPM2</v>
          </cell>
          <cell r="D25" t="str">
            <v xml:space="preserve">Gestión para la promoción y Prevención para la protección integral de las niñez y la adolescencia </v>
          </cell>
          <cell r="E25" t="str">
            <v>N/A</v>
          </cell>
          <cell r="F25" t="str">
            <v>N/A</v>
          </cell>
          <cell r="G25" t="str">
            <v>Gestión misional y de gobierno</v>
          </cell>
          <cell r="H25" t="str">
            <v>Indicadores y metas de gobierno</v>
          </cell>
          <cell r="I25">
            <v>0</v>
          </cell>
          <cell r="J25">
            <v>0</v>
          </cell>
          <cell r="K25" t="str">
            <v xml:space="preserve">Dirección de Niñez y Adolescencia </v>
          </cell>
          <cell r="L25" t="str">
            <v>PA-12</v>
          </cell>
          <cell r="M25" t="str">
            <v>Porcentaje del diseño e implementación de la política pública integral de infancia y adolescencia.</v>
          </cell>
          <cell r="N25" t="str">
            <v>Valorar los alcances en el diseño y la implementación de una política pública nacional para niños, niñas y adolescentes entre los 6 y los 17 años, en el marco de la protección y el desarrollo integral de los mismos..</v>
          </cell>
          <cell r="O25" t="str">
            <v>Creciente</v>
          </cell>
          <cell r="P25" t="str">
            <v xml:space="preserve">Gestión </v>
          </cell>
          <cell r="Q25" t="str">
            <v>N/A</v>
          </cell>
          <cell r="R25" t="str">
            <v xml:space="preserve">Gestión </v>
          </cell>
          <cell r="S25" t="str">
            <v xml:space="preserve">Eficiencia </v>
          </cell>
          <cell r="T25">
            <v>0.4</v>
          </cell>
          <cell r="U25">
            <v>1</v>
          </cell>
          <cell r="V25" t="str">
            <v>Porcentaje</v>
          </cell>
          <cell r="W25" t="str">
            <v>Si</v>
          </cell>
          <cell r="X25" t="str">
            <v>No</v>
          </cell>
          <cell r="Y25" t="str">
            <v>No</v>
          </cell>
          <cell r="Z25" t="str">
            <v>No</v>
          </cell>
          <cell r="AA25" t="str">
            <v>Si</v>
          </cell>
          <cell r="AB25" t="str">
            <v>Si</v>
          </cell>
          <cell r="AC25" t="str">
            <v>Número de fases realizadas durante la vigencia</v>
          </cell>
          <cell r="AD25" t="str">
            <v>Enlaces regionales del ICBF y socio estratégico.</v>
          </cell>
          <cell r="AE25" t="str">
            <v>Número de fases establecidas durante la vigencia</v>
          </cell>
          <cell r="AF25" t="str">
            <v>Enlaces regionales del ICBF y socio estratégico.</v>
          </cell>
          <cell r="AG25" t="str">
            <v>Porcentaje de avance en el diseño y la implementación en la política pública integral de infancia y adolescencia..</v>
          </cell>
          <cell r="AH25" t="str">
            <v>Trimestral</v>
          </cell>
          <cell r="AI25">
            <v>0</v>
          </cell>
          <cell r="AJ25">
            <v>0</v>
          </cell>
          <cell r="AK25" t="str">
            <v>x</v>
          </cell>
          <cell r="AL25">
            <v>0</v>
          </cell>
          <cell r="AM25">
            <v>0</v>
          </cell>
          <cell r="AN25" t="str">
            <v>x</v>
          </cell>
          <cell r="AO25">
            <v>0</v>
          </cell>
          <cell r="AP25">
            <v>0</v>
          </cell>
          <cell r="AQ25" t="str">
            <v>x</v>
          </cell>
          <cell r="AR25">
            <v>0</v>
          </cell>
          <cell r="AS25">
            <v>0</v>
          </cell>
          <cell r="AT25" t="str">
            <v>x</v>
          </cell>
        </row>
        <row r="26">
          <cell r="B26">
            <v>22</v>
          </cell>
          <cell r="C26" t="str">
            <v>MPM2</v>
          </cell>
          <cell r="D26" t="str">
            <v xml:space="preserve">Gestión para la promoción y Prevención para la protección integral de las niñez y la adolescencia </v>
          </cell>
          <cell r="E26" t="str">
            <v>N/A</v>
          </cell>
          <cell r="F26" t="str">
            <v>N/A</v>
          </cell>
          <cell r="G26" t="str">
            <v>Gestión misional y de gobierno</v>
          </cell>
          <cell r="H26" t="str">
            <v>Indicadores y metas de gobierno</v>
          </cell>
          <cell r="I26">
            <v>0</v>
          </cell>
          <cell r="J26">
            <v>0</v>
          </cell>
          <cell r="K26" t="str">
            <v xml:space="preserve">Dirección de Niñez y Adolescencia </v>
          </cell>
          <cell r="L26" t="str">
            <v>PA-13</v>
          </cell>
          <cell r="M26" t="str">
            <v xml:space="preserve">Número de departamentos con la estrategia de prevención de embarazo en la adolescencia implementada </v>
          </cell>
          <cell r="N26" t="str">
            <v xml:space="preserve">Mide el numero de departamentos  que implementan la estrategia de Embarazo en Adolescencia de acuerdo con los lineamientos establecidos por el ICBF </v>
          </cell>
          <cell r="O26" t="str">
            <v>Creciente</v>
          </cell>
          <cell r="P26" t="str">
            <v>Producto</v>
          </cell>
          <cell r="Q26" t="str">
            <v>N/A</v>
          </cell>
          <cell r="R26" t="str">
            <v>Producto</v>
          </cell>
          <cell r="S26" t="str">
            <v>Eficacia</v>
          </cell>
          <cell r="T26">
            <v>6</v>
          </cell>
          <cell r="U26">
            <v>33</v>
          </cell>
          <cell r="V26" t="str">
            <v xml:space="preserve">Número </v>
          </cell>
          <cell r="W26" t="str">
            <v>Si</v>
          </cell>
          <cell r="X26" t="str">
            <v>Si</v>
          </cell>
          <cell r="Y26" t="str">
            <v>No</v>
          </cell>
          <cell r="Z26" t="str">
            <v>No</v>
          </cell>
          <cell r="AA26" t="str">
            <v>Si</v>
          </cell>
          <cell r="AB26" t="str">
            <v>Si</v>
          </cell>
          <cell r="AC26" t="str">
            <v xml:space="preserve">Numero de  departamentos  con la implementación de la estrategia de Prevención de Embarazo en Adolescentes </v>
          </cell>
          <cell r="AD26" t="str">
            <v>Enlaces PEA; Socios Estratégicos de la Dirección de Niñez y Adolescia en el tema de Derechos Sexuales y Reproductivos</v>
          </cell>
          <cell r="AE26" t="str">
            <v xml:space="preserve">Número de departamentos programados para  la implementación de la  estrategia de Prevención de Embarazo en Adolescentes </v>
          </cell>
          <cell r="AF26" t="str">
            <v>Enlaces PEA; Socios Estratégicos de la Dirección de Niñez y Adolescia en el tema de Derechos Sexuales y Reproductivos</v>
          </cell>
          <cell r="AG26" t="str">
            <v xml:space="preserve">Numero de departamentos con la  implementación de la estrategia PEA/ Número de departamentos  establecidos con  la implementación de la  estrategia de Prevención de Embarazo en Adolescentes </v>
          </cell>
          <cell r="AH26" t="str">
            <v>Trimestral</v>
          </cell>
          <cell r="AI26">
            <v>0</v>
          </cell>
          <cell r="AJ26">
            <v>0</v>
          </cell>
          <cell r="AK26">
            <v>0</v>
          </cell>
          <cell r="AL26">
            <v>0</v>
          </cell>
          <cell r="AM26">
            <v>0</v>
          </cell>
          <cell r="AN26">
            <v>0</v>
          </cell>
          <cell r="AO26">
            <v>0</v>
          </cell>
          <cell r="AP26">
            <v>0</v>
          </cell>
          <cell r="AQ26" t="str">
            <v>x</v>
          </cell>
          <cell r="AR26">
            <v>0</v>
          </cell>
          <cell r="AS26">
            <v>0</v>
          </cell>
          <cell r="AT26" t="str">
            <v>x</v>
          </cell>
        </row>
        <row r="27">
          <cell r="B27">
            <v>23</v>
          </cell>
          <cell r="C27" t="str">
            <v>MPM2</v>
          </cell>
          <cell r="D27" t="str">
            <v xml:space="preserve">Gestión para la promoción y Prevención para la protección integral de las niñez y la adolescencia </v>
          </cell>
          <cell r="E27" t="str">
            <v>N/A</v>
          </cell>
          <cell r="F27" t="str">
            <v>N/A</v>
          </cell>
          <cell r="G27" t="str">
            <v>Gestión misional y de gobierno</v>
          </cell>
          <cell r="H27" t="str">
            <v>Indicadores y metas de gobierno</v>
          </cell>
          <cell r="I27">
            <v>0</v>
          </cell>
          <cell r="J27">
            <v>0</v>
          </cell>
          <cell r="K27" t="str">
            <v xml:space="preserve">Dirección de Niñez y Adolescencia </v>
          </cell>
          <cell r="L27" t="str">
            <v>PA-14</v>
          </cell>
          <cell r="M27" t="str">
            <v>Número de Municipios priorizados  con la implementación de la estrategia de prevención de embarazo en la adolescencia</v>
          </cell>
          <cell r="N27" t="str">
            <v xml:space="preserve">Mide el número de municipios que implementan la estrategia de Embarazo en Adolescencia de acuerdo con los lineamientos establecidos por el ICBF </v>
          </cell>
          <cell r="O27" t="str">
            <v>Creciente</v>
          </cell>
          <cell r="P27" t="str">
            <v>Producto</v>
          </cell>
          <cell r="Q27" t="str">
            <v>N/A</v>
          </cell>
          <cell r="R27" t="str">
            <v>Producto</v>
          </cell>
          <cell r="S27" t="str">
            <v>Eficacia</v>
          </cell>
          <cell r="T27">
            <v>75</v>
          </cell>
          <cell r="U27">
            <v>353</v>
          </cell>
          <cell r="V27" t="str">
            <v xml:space="preserve">Número </v>
          </cell>
          <cell r="W27" t="str">
            <v>Si</v>
          </cell>
          <cell r="X27" t="str">
            <v>Si</v>
          </cell>
          <cell r="Y27" t="str">
            <v>No</v>
          </cell>
          <cell r="Z27" t="str">
            <v>Si</v>
          </cell>
          <cell r="AA27" t="str">
            <v>Si</v>
          </cell>
          <cell r="AB27" t="str">
            <v>Si</v>
          </cell>
          <cell r="AC27" t="str">
            <v xml:space="preserve">Numero de  municipios   con la implementación de la estrategia de Prevención de Embarazo en Adolescentes </v>
          </cell>
          <cell r="AD27" t="str">
            <v>Enlaces PEA; Socios Estratégicos de la Dirección de Niñez y Adolescia en el tema de Derechos Sexuales y Reproductivos</v>
          </cell>
          <cell r="AE27" t="str">
            <v xml:space="preserve">Número de municipios   establecidos con   la implementación de la  estrategia de Prevención de Embarazo en Adolescentes </v>
          </cell>
          <cell r="AF27" t="str">
            <v>Enlaces PEA; Socios Estratégicos de la Dirección de Niñez y Adolescia en el tema de Derechos Sexuales y Reproductivos</v>
          </cell>
          <cell r="AG27" t="str">
            <v xml:space="preserve">Numero de municipios  con la  implementación de la estrategia PEA/ Número de municipios  establecidos con la implementación  de la estrategia de Prevención de Embarazo en Adolescentes </v>
          </cell>
          <cell r="AH27" t="str">
            <v xml:space="preserve">semestral </v>
          </cell>
          <cell r="AI27">
            <v>0</v>
          </cell>
          <cell r="AJ27">
            <v>0</v>
          </cell>
          <cell r="AK27">
            <v>0</v>
          </cell>
          <cell r="AL27">
            <v>0</v>
          </cell>
          <cell r="AM27">
            <v>0</v>
          </cell>
          <cell r="AN27" t="str">
            <v>x</v>
          </cell>
          <cell r="AO27">
            <v>0</v>
          </cell>
          <cell r="AP27">
            <v>0</v>
          </cell>
          <cell r="AQ27">
            <v>0</v>
          </cell>
          <cell r="AR27">
            <v>0</v>
          </cell>
          <cell r="AS27">
            <v>0</v>
          </cell>
          <cell r="AT27" t="str">
            <v>x</v>
          </cell>
        </row>
        <row r="28">
          <cell r="B28">
            <v>24</v>
          </cell>
          <cell r="C28" t="str">
            <v>MPM2</v>
          </cell>
          <cell r="D28" t="str">
            <v xml:space="preserve">Gestión para la promoción y Prevención para la protección integral de las niñez y la adolescencia </v>
          </cell>
          <cell r="E28" t="str">
            <v>N/A</v>
          </cell>
          <cell r="F28" t="str">
            <v>N/A</v>
          </cell>
          <cell r="G28" t="str">
            <v>Gestión misional y de gobierno</v>
          </cell>
          <cell r="H28" t="str">
            <v>Indicadores y metas de gobierno</v>
          </cell>
          <cell r="I28">
            <v>0</v>
          </cell>
          <cell r="J28">
            <v>0</v>
          </cell>
          <cell r="K28" t="str">
            <v xml:space="preserve">Dirección de Niñez y Adolescencia </v>
          </cell>
          <cell r="L28" t="str">
            <v>PA-15</v>
          </cell>
          <cell r="M28" t="str">
            <v>Número de  Agentes educativos, institucionales y comunitarios de Programas del ICBF formados en derechos sexuales y reproductivos y prevención del embarazo en la adolescencia</v>
          </cell>
          <cell r="N28" t="str">
            <v xml:space="preserve"> Mide el número de agentes del ICBF formados en derechos sexuales y reproductivos, de acuerdo con lo establecido en la estrategia nacional de Prevención de Embarazo en Adolescentes </v>
          </cell>
          <cell r="O28" t="str">
            <v>Creciente</v>
          </cell>
          <cell r="P28" t="str">
            <v xml:space="preserve">Gestión </v>
          </cell>
          <cell r="Q28">
            <v>3479</v>
          </cell>
          <cell r="R28" t="str">
            <v xml:space="preserve">Gestión </v>
          </cell>
          <cell r="S28" t="str">
            <v xml:space="preserve">Eficiencia </v>
          </cell>
          <cell r="T28">
            <v>4000</v>
          </cell>
          <cell r="U28">
            <v>15042</v>
          </cell>
          <cell r="V28" t="str">
            <v xml:space="preserve">Número </v>
          </cell>
          <cell r="W28" t="str">
            <v>Si</v>
          </cell>
          <cell r="X28" t="str">
            <v>Si</v>
          </cell>
          <cell r="Y28" t="str">
            <v>No</v>
          </cell>
          <cell r="Z28" t="str">
            <v>No</v>
          </cell>
          <cell r="AA28" t="str">
            <v>Si</v>
          </cell>
          <cell r="AB28" t="str">
            <v>Si</v>
          </cell>
          <cell r="AC28" t="str">
            <v>Número de  agentes educativos institucionales y comunitarios de Programas del ICBF formados en derechos sexuales y reproductivos y prevención del embarazo adolescente en el periodo de medición</v>
          </cell>
          <cell r="AD28" t="str">
            <v>Escuela Virtual ICBF y Socios Estratégicos de la Dirección de Niñez y Adolescencia  en el tema de Derechos Sexuales y Reproductivos</v>
          </cell>
          <cell r="AE28" t="str">
            <v>sumatoria del total de Agentes educativos  institucionales y comunitarios de Programas del ICBF formados en derechos sexuales y reproductivos y prevención del embarazo</v>
          </cell>
          <cell r="AF28" t="str">
            <v>Falta actualizar la HV del indicador con la fuente</v>
          </cell>
          <cell r="AG28" t="str">
            <v>Sumatoria de los agentes educativos e institucionales de Programas del ICBF formados en derechos sexuales y reproductivos y prevención del embarazo adolescente en el periodo de medición</v>
          </cell>
          <cell r="AH28" t="str">
            <v>Trimestral</v>
          </cell>
          <cell r="AI28">
            <v>0</v>
          </cell>
          <cell r="AJ28">
            <v>0</v>
          </cell>
          <cell r="AK28">
            <v>0</v>
          </cell>
          <cell r="AL28">
            <v>0</v>
          </cell>
          <cell r="AM28">
            <v>0</v>
          </cell>
          <cell r="AN28">
            <v>0</v>
          </cell>
          <cell r="AO28">
            <v>0</v>
          </cell>
          <cell r="AP28">
            <v>0</v>
          </cell>
          <cell r="AQ28" t="str">
            <v>x</v>
          </cell>
          <cell r="AR28">
            <v>0</v>
          </cell>
          <cell r="AS28">
            <v>0</v>
          </cell>
          <cell r="AT28" t="str">
            <v>x</v>
          </cell>
        </row>
        <row r="29">
          <cell r="B29">
            <v>25</v>
          </cell>
          <cell r="C29" t="str">
            <v>MPM2</v>
          </cell>
          <cell r="D29" t="str">
            <v xml:space="preserve">Gestión para la promoción y Prevención para la protección integral de las niñez y la adolescencia </v>
          </cell>
          <cell r="E29" t="str">
            <v>N/A</v>
          </cell>
          <cell r="F29" t="str">
            <v>N/A</v>
          </cell>
          <cell r="G29" t="str">
            <v>Gestión misional y de gobierno</v>
          </cell>
          <cell r="H29" t="str">
            <v>Indicadores y metas de gobierno</v>
          </cell>
          <cell r="I29">
            <v>0</v>
          </cell>
          <cell r="J29">
            <v>0</v>
          </cell>
          <cell r="K29" t="str">
            <v xml:space="preserve">Dirección de Niñez y Adolescencia </v>
          </cell>
          <cell r="L29" t="str">
            <v>PA-16</v>
          </cell>
          <cell r="M29" t="str">
            <v xml:space="preserve">Número de niños, niñas y adolescentes participantes en programas de prevención </v>
          </cell>
          <cell r="N29" t="str">
            <v>identificar la participación de los Niños, Niñas y Adolescentes entre los 6 y 17  años en programas y estrategias de prevención y promoción de derechos implementadas</v>
          </cell>
          <cell r="O29" t="str">
            <v>Creciente</v>
          </cell>
          <cell r="P29" t="str">
            <v>Producto</v>
          </cell>
          <cell r="Q29">
            <v>201150</v>
          </cell>
          <cell r="R29" t="str">
            <v>Producto</v>
          </cell>
          <cell r="S29" t="str">
            <v>Eficacia</v>
          </cell>
          <cell r="T29">
            <v>250000</v>
          </cell>
          <cell r="U29">
            <v>1000000</v>
          </cell>
          <cell r="V29" t="str">
            <v xml:space="preserve">Número </v>
          </cell>
          <cell r="W29" t="str">
            <v>Si</v>
          </cell>
          <cell r="X29" t="str">
            <v>Si</v>
          </cell>
          <cell r="Y29" t="str">
            <v>No</v>
          </cell>
          <cell r="Z29" t="str">
            <v>No</v>
          </cell>
          <cell r="AA29" t="str">
            <v>Si</v>
          </cell>
          <cell r="AB29" t="str">
            <v>Si</v>
          </cell>
          <cell r="AC29" t="str">
            <v>Sumatoria del número de niños, niñas y adolescentes participantes del Programa Generaciones con Bienestar en todas sus modalidades + Sumatoria del número de NNA participantes de las acciones de promoción de derechos de la DNA + Sumatoria del número de NNA participantes del Programa Generaciones con Bienestar financiado mediante adhesiones de los Entes Territoriales.</v>
          </cell>
          <cell r="AD29" t="str">
            <v>Ejecución de Metas sociales y financieras Sistema de Información Misional SIM
Reportes de la Dirección de Niñez y Adolescencia</v>
          </cell>
          <cell r="AE29" t="str">
            <v xml:space="preserve">sumatoria del total de niños niños, niñas y adolescentes participantes del Programa Generaciones con Bienestar en todas sus modalidades programados  </v>
          </cell>
          <cell r="AF29" t="str">
            <v>Falta actualizar la HV del indicador con la fuente</v>
          </cell>
          <cell r="AG29" t="str">
            <v>Número de niños, niñas y adolescentes vinculados al Programa de Promoción y Prevención para la Protección Integral de Niños, Niñas y Adolescentes..</v>
          </cell>
          <cell r="AH29" t="str">
            <v>Mensual</v>
          </cell>
          <cell r="AI29">
            <v>0</v>
          </cell>
          <cell r="AJ29">
            <v>0</v>
          </cell>
          <cell r="AK29" t="str">
            <v>x</v>
          </cell>
          <cell r="AL29" t="str">
            <v>x</v>
          </cell>
          <cell r="AM29" t="str">
            <v>x</v>
          </cell>
          <cell r="AN29" t="str">
            <v>x</v>
          </cell>
          <cell r="AO29" t="str">
            <v>x</v>
          </cell>
          <cell r="AP29" t="str">
            <v>x</v>
          </cell>
          <cell r="AQ29" t="str">
            <v>x</v>
          </cell>
          <cell r="AR29" t="str">
            <v>x</v>
          </cell>
          <cell r="AS29" t="str">
            <v>x</v>
          </cell>
          <cell r="AT29" t="str">
            <v>x</v>
          </cell>
        </row>
        <row r="30">
          <cell r="B30">
            <v>26</v>
          </cell>
          <cell r="C30" t="str">
            <v>MPM2</v>
          </cell>
          <cell r="D30" t="str">
            <v xml:space="preserve">Gestión para la promoción y Prevención para la protección integral de las niñez y la adolescencia </v>
          </cell>
          <cell r="E30" t="str">
            <v>N/A</v>
          </cell>
          <cell r="F30" t="str">
            <v>N/A</v>
          </cell>
          <cell r="G30" t="str">
            <v>N/A</v>
          </cell>
          <cell r="H30" t="str">
            <v>N/A</v>
          </cell>
          <cell r="I30">
            <v>0</v>
          </cell>
          <cell r="J30">
            <v>0</v>
          </cell>
          <cell r="K30" t="str">
            <v xml:space="preserve">Dirección de Niñez y Adolescencia </v>
          </cell>
          <cell r="L30" t="str">
            <v>MPM2-01</v>
          </cell>
          <cell r="M30" t="str">
            <v xml:space="preserve">Porcentaje de victimas NNA vinculados a Programas de Prevención </v>
          </cell>
          <cell r="N30" t="str">
            <v>Identificar la participación de los Niños, Niñas y Adolescentes  entre los 6 y 17 los años,  identificados  como  victimas,  en programas y estrategias de prevención y promoción de derechos</v>
          </cell>
          <cell r="O30" t="str">
            <v>Creciente</v>
          </cell>
          <cell r="P30" t="str">
            <v>Producto</v>
          </cell>
          <cell r="Q30" t="str">
            <v xml:space="preserve">21.264 atendidos  ( fuente de informacion :  Metas sociales y financiera con corte a diciembre de 2014 </v>
          </cell>
          <cell r="R30" t="str">
            <v>Producto</v>
          </cell>
          <cell r="S30" t="str">
            <v>Eficacia</v>
          </cell>
          <cell r="T30">
            <v>81900</v>
          </cell>
          <cell r="U30" t="str">
            <v>N/A</v>
          </cell>
          <cell r="V30" t="str">
            <v>Porcentaje</v>
          </cell>
          <cell r="W30" t="str">
            <v>Si</v>
          </cell>
          <cell r="X30" t="str">
            <v>Si</v>
          </cell>
          <cell r="Y30" t="str">
            <v>No</v>
          </cell>
          <cell r="Z30" t="str">
            <v>No</v>
          </cell>
          <cell r="AA30" t="str">
            <v>No</v>
          </cell>
          <cell r="AB30" t="str">
            <v>No</v>
          </cell>
          <cell r="AC30" t="str">
            <v>Sumatoria del número de niños, niñas y adolescentes participantes   del Programa Generaciones con Bienestar en todas sus modalidades identificados como victimas</v>
          </cell>
          <cell r="AD30" t="str">
            <v>Ejecución de Metas sociales y financieras Sistema de Información Misional SIM
Reportes de la Dirección de Niñez y Adolescencia</v>
          </cell>
          <cell r="AE30" t="str">
            <v xml:space="preserve">sumatoria del total de niños niños, niñas y adolescentes participantes del Programa Generaciones con Bienestar en todas sus modalidades programados  </v>
          </cell>
          <cell r="AF30" t="str">
            <v>Falta actualizar la HV del indicador con la fuente</v>
          </cell>
          <cell r="AG30" t="str">
            <v xml:space="preserve">Número de niños, niñas y adolescentes vinculados al Programa de Promoción y Prevención para la Protección Integral de Niños, Niñas y Adolescente como Victimas </v>
          </cell>
          <cell r="AH30" t="str">
            <v>Mensual</v>
          </cell>
          <cell r="AI30">
            <v>0</v>
          </cell>
          <cell r="AJ30">
            <v>0</v>
          </cell>
          <cell r="AK30" t="str">
            <v>x</v>
          </cell>
          <cell r="AL30" t="str">
            <v>x</v>
          </cell>
          <cell r="AM30" t="str">
            <v>x</v>
          </cell>
          <cell r="AN30" t="str">
            <v>x</v>
          </cell>
          <cell r="AO30" t="str">
            <v>x</v>
          </cell>
          <cell r="AP30" t="str">
            <v>x</v>
          </cell>
          <cell r="AQ30" t="str">
            <v>x</v>
          </cell>
          <cell r="AR30" t="str">
            <v>x</v>
          </cell>
          <cell r="AS30" t="str">
            <v>x</v>
          </cell>
          <cell r="AT30" t="str">
            <v>x</v>
          </cell>
        </row>
        <row r="31">
          <cell r="B31">
            <v>27</v>
          </cell>
          <cell r="C31" t="str">
            <v>MPM2</v>
          </cell>
          <cell r="D31" t="str">
            <v xml:space="preserve">Gestión para la promoción y Prevención para la protección integral de las niñez y la adolescencia </v>
          </cell>
          <cell r="E31" t="str">
            <v>N/A</v>
          </cell>
          <cell r="F31" t="str">
            <v>N/A</v>
          </cell>
          <cell r="G31" t="str">
            <v>Gestión misional y de gobierno</v>
          </cell>
          <cell r="H31" t="str">
            <v>Indicadores y metas de gobierno</v>
          </cell>
          <cell r="I31">
            <v>0</v>
          </cell>
          <cell r="J31">
            <v>0</v>
          </cell>
          <cell r="K31" t="str">
            <v xml:space="preserve">Dirección de Niñez y Adolescencia </v>
          </cell>
          <cell r="L31" t="str">
            <v>PA-17</v>
          </cell>
          <cell r="M31" t="str">
            <v>Número de ejercicios de promoción de la participación significativa de niños, niñas y adolescentes  en políticas, programas, proyectos y estrategias desarrollados en los territorios.</v>
          </cell>
          <cell r="N31" t="str">
            <v xml:space="preserve">Promover y consolidar escenarios de construcción colectiva para garantizar la participación significativa de Niños Niñas y Adolescentes en los territorios </v>
          </cell>
          <cell r="O31" t="str">
            <v>Creciente</v>
          </cell>
          <cell r="P31" t="str">
            <v xml:space="preserve">Gestión </v>
          </cell>
          <cell r="Q31" t="str">
            <v>N/A</v>
          </cell>
          <cell r="R31" t="str">
            <v xml:space="preserve">Gestión </v>
          </cell>
          <cell r="S31" t="str">
            <v xml:space="preserve">Eficiencia </v>
          </cell>
          <cell r="T31">
            <v>436</v>
          </cell>
          <cell r="U31">
            <v>1744</v>
          </cell>
          <cell r="V31" t="str">
            <v xml:space="preserve">Número </v>
          </cell>
          <cell r="W31" t="str">
            <v>Si</v>
          </cell>
          <cell r="X31" t="str">
            <v>Si</v>
          </cell>
          <cell r="Y31" t="str">
            <v>No</v>
          </cell>
          <cell r="Z31" t="str">
            <v>No</v>
          </cell>
          <cell r="AA31" t="str">
            <v>Si</v>
          </cell>
          <cell r="AB31" t="str">
            <v>Si</v>
          </cell>
          <cell r="AC31" t="str">
            <v>Número de ejercicios de promoción de la participación significativa de niños, niñas y adolescentes  en políticas, programas, proyectos y estrategias desarrollados en los territorios.</v>
          </cell>
          <cell r="AD31" t="str">
            <v xml:space="preserve">Regianales ICBF y socios estrategicos 
Meta: 436 Ejercicios de participacion que se distribuyen de la siguiente manera
416 ejercicios de Control Social al programa GCB
20 Elercicios para el Fortalecimientos de politicas, Programas , proyectos y estrategias desarrollados en los territorios </v>
          </cell>
          <cell r="AE31" t="str">
            <v>N/A</v>
          </cell>
          <cell r="AF31" t="str">
            <v>N/A</v>
          </cell>
          <cell r="AG31" t="str">
            <v>Número de ejercicios de promoción de la participación significativa de niños, niñas y adolescentes  en políticas, programas, proyectos y estrategias desarrollados en los territorios.</v>
          </cell>
          <cell r="AH31" t="str">
            <v>Semestral</v>
          </cell>
          <cell r="AI31">
            <v>0</v>
          </cell>
          <cell r="AJ31">
            <v>0</v>
          </cell>
          <cell r="AK31">
            <v>0</v>
          </cell>
          <cell r="AL31">
            <v>0</v>
          </cell>
          <cell r="AM31">
            <v>0</v>
          </cell>
          <cell r="AN31">
            <v>0</v>
          </cell>
          <cell r="AO31" t="str">
            <v>x</v>
          </cell>
          <cell r="AP31">
            <v>0</v>
          </cell>
          <cell r="AQ31">
            <v>0</v>
          </cell>
          <cell r="AR31">
            <v>0</v>
          </cell>
          <cell r="AS31">
            <v>0</v>
          </cell>
          <cell r="AT31" t="str">
            <v>x</v>
          </cell>
        </row>
        <row r="32">
          <cell r="B32">
            <v>28</v>
          </cell>
          <cell r="C32" t="str">
            <v>MPM2</v>
          </cell>
          <cell r="D32" t="str">
            <v xml:space="preserve">Gestión para la promoción y Prevención para la protección integral de las niñez y la adolescencia </v>
          </cell>
          <cell r="E32" t="str">
            <v>N/A</v>
          </cell>
          <cell r="F32" t="str">
            <v>N/A</v>
          </cell>
          <cell r="G32" t="str">
            <v>N/A</v>
          </cell>
          <cell r="H32" t="str">
            <v>N/A</v>
          </cell>
          <cell r="I32">
            <v>0</v>
          </cell>
          <cell r="J32">
            <v>0</v>
          </cell>
          <cell r="K32" t="str">
            <v xml:space="preserve">Dirección de Niñez y Adolescencia </v>
          </cell>
          <cell r="L32" t="str">
            <v>MPM2-02</v>
          </cell>
          <cell r="M32" t="str">
            <v xml:space="preserve">Numero de horas de encuentros vivenciales realizados por el  Programa de Promoción y Prevención para la Protección Integral de los niños, niñas y adolescentes "Generaciones con Bienestar"  </v>
          </cell>
          <cell r="N32" t="str">
            <v xml:space="preserve">Medir el número de horas de encuentros vivenciales que realizan los operadores del Programa de Promoción y Prevención para la Protección Integral de niños, niñas y adolescentes "Generaciones con Bienestar", en las modalidades GCB Tradicional y  GCB Rural y  GCB Étnicos. </v>
          </cell>
          <cell r="O32" t="str">
            <v>Creciente</v>
          </cell>
          <cell r="P32" t="str">
            <v xml:space="preserve">Producto </v>
          </cell>
          <cell r="Q32">
            <v>916552</v>
          </cell>
          <cell r="R32" t="str">
            <v xml:space="preserve">Producto </v>
          </cell>
          <cell r="S32" t="str">
            <v>Eficacia</v>
          </cell>
          <cell r="T32">
            <v>1123089</v>
          </cell>
          <cell r="U32" t="str">
            <v>N/A</v>
          </cell>
          <cell r="V32" t="str">
            <v>Número de horas</v>
          </cell>
          <cell r="W32" t="str">
            <v>Si</v>
          </cell>
          <cell r="X32" t="str">
            <v>Si</v>
          </cell>
          <cell r="Y32" t="str">
            <v>No</v>
          </cell>
          <cell r="Z32" t="str">
            <v>No</v>
          </cell>
          <cell r="AA32" t="str">
            <v>No</v>
          </cell>
          <cell r="AB32" t="str">
            <v>No</v>
          </cell>
          <cell r="AC32" t="str">
            <v xml:space="preserve">  Número de horas de encuentros vivenciales realizados por el Programa de Promoción y Prevención para la Protección Integral de los niños, niñas y adolescentes "Generaciones con Bienestar".</v>
          </cell>
          <cell r="AD32" t="str">
            <v>Reporte entregado por los Enlaces Regionales de manera oficial, sobre el número de encuentros vivenciales realizados  en el Programa para la modalidad tradicional,  rural y etnicos</v>
          </cell>
          <cell r="AE32" t="str">
            <v xml:space="preserve">  Número de horas de encuentros vivenciales programados  por el Programa de Promoción y Prevención para la Protección Integral de los niños, niñas y adolescentes "Generaciones con Bienestar".</v>
          </cell>
          <cell r="AF32" t="str">
            <v>Falta actualizar la HV del indicador con la fuente</v>
          </cell>
          <cell r="AG32" t="str">
            <v xml:space="preserve">Número de horas de encuentros vivenciales realizados por el Programa de Promoción y Prevención para la Protección Integral de Niños, Niñas y Adolescentes "Generaciones con Bienestar", en la modalidad tradicional,  rural y Étnico/ numero de horas de encuentros vivenciales programados  </v>
          </cell>
          <cell r="AH32" t="str">
            <v>Mensual</v>
          </cell>
          <cell r="AI32">
            <v>0</v>
          </cell>
          <cell r="AJ32">
            <v>0</v>
          </cell>
          <cell r="AK32" t="str">
            <v>x</v>
          </cell>
          <cell r="AL32" t="str">
            <v>x</v>
          </cell>
          <cell r="AM32" t="str">
            <v>x</v>
          </cell>
          <cell r="AN32" t="str">
            <v>x</v>
          </cell>
          <cell r="AO32" t="str">
            <v>x</v>
          </cell>
          <cell r="AP32" t="str">
            <v>x</v>
          </cell>
          <cell r="AQ32" t="str">
            <v>x</v>
          </cell>
          <cell r="AR32" t="str">
            <v>x</v>
          </cell>
          <cell r="AS32" t="str">
            <v>x</v>
          </cell>
          <cell r="AT32" t="str">
            <v>x</v>
          </cell>
        </row>
        <row r="33">
          <cell r="B33">
            <v>29</v>
          </cell>
          <cell r="C33" t="str">
            <v>MPM2</v>
          </cell>
          <cell r="D33" t="str">
            <v xml:space="preserve">Gestión para la promoción y Prevención para la protección integral de las niñez y la adolescencia </v>
          </cell>
          <cell r="E33" t="str">
            <v>N/A</v>
          </cell>
          <cell r="F33" t="str">
            <v>N/A</v>
          </cell>
          <cell r="G33" t="str">
            <v>N/A</v>
          </cell>
          <cell r="H33" t="str">
            <v>N/A</v>
          </cell>
          <cell r="I33">
            <v>0</v>
          </cell>
          <cell r="J33">
            <v>0</v>
          </cell>
          <cell r="K33" t="str">
            <v xml:space="preserve">Dirección de Niñez y Adolescencia </v>
          </cell>
          <cell r="L33" t="str">
            <v>MPM2-03</v>
          </cell>
          <cell r="M33" t="str">
            <v xml:space="preserve"> Porcentaje de respuesta efectivas  a las  gestiones  realizadas por el operador para la activación de la ruta de restablecimiento derechos. </v>
          </cell>
          <cell r="N33" t="str">
            <v xml:space="preserve"> Medir la  efectividad de  las  gestiones  realizadas por  el  operador  en los  casos en los cuales habiendo identificado vulneración, amenaza o inobservancia de derechos de los NNA a través de los diagnósticos  de derechos, se adelantaron desde el Programa gestiones con las entidades del Sistema Nacional de Bienestar Familiar para activar rutas de restablecimiento de derechos.</v>
          </cell>
          <cell r="O33" t="str">
            <v>Creciente</v>
          </cell>
          <cell r="P33" t="str">
            <v>Gestión</v>
          </cell>
          <cell r="Q33">
            <v>0.8</v>
          </cell>
          <cell r="R33" t="str">
            <v>Gestión</v>
          </cell>
          <cell r="S33" t="str">
            <v xml:space="preserve">Eficiencia </v>
          </cell>
          <cell r="T33">
            <v>0.9</v>
          </cell>
          <cell r="U33" t="str">
            <v>N/A</v>
          </cell>
          <cell r="V33" t="str">
            <v xml:space="preserve">Porcentaje de respuestas efectivas </v>
          </cell>
          <cell r="W33" t="str">
            <v>Si</v>
          </cell>
          <cell r="X33" t="str">
            <v>Si</v>
          </cell>
          <cell r="Y33" t="str">
            <v>No</v>
          </cell>
          <cell r="Z33" t="str">
            <v>No</v>
          </cell>
          <cell r="AA33" t="str">
            <v>No</v>
          </cell>
          <cell r="AB33" t="str">
            <v>No</v>
          </cell>
          <cell r="AC33" t="str">
            <v>Respuesta efectivas a las  gestiones  realizadas por el operador para la activación de la ruta de restablecimiento derechos.</v>
          </cell>
          <cell r="AD33" t="str">
            <v xml:space="preserve">Informe de gestion para la garantia de derechos </v>
          </cell>
          <cell r="AE33" t="str">
            <v>Números de casos en los cuales se ha realizado gestión para la activación de ruta de restablecimiento de derechos por parte de operador</v>
          </cell>
          <cell r="AF33" t="str">
            <v xml:space="preserve">Informe de gestion para la garantia de derechos </v>
          </cell>
          <cell r="AG33" t="str">
            <v>Respuesta efectivas a las  gestiones  realizadas por el operador para la activación de la ruta de restablecimiento derechos./Números de casos en los cuales se ha realizado gestión para la activación de ruta de restablecimiento de derechos por parte de operador</v>
          </cell>
          <cell r="AH33" t="str">
            <v>Mensual</v>
          </cell>
          <cell r="AI33">
            <v>0</v>
          </cell>
          <cell r="AJ33">
            <v>0</v>
          </cell>
          <cell r="AK33">
            <v>0</v>
          </cell>
          <cell r="AL33">
            <v>0</v>
          </cell>
          <cell r="AM33">
            <v>0</v>
          </cell>
          <cell r="AN33" t="str">
            <v>x</v>
          </cell>
          <cell r="AO33" t="str">
            <v>x</v>
          </cell>
          <cell r="AP33" t="str">
            <v>x</v>
          </cell>
          <cell r="AQ33" t="str">
            <v>x</v>
          </cell>
          <cell r="AR33" t="str">
            <v>x</v>
          </cell>
          <cell r="AS33" t="str">
            <v>x</v>
          </cell>
          <cell r="AT33" t="str">
            <v>x</v>
          </cell>
        </row>
        <row r="34">
          <cell r="B34">
            <v>30</v>
          </cell>
          <cell r="C34" t="str">
            <v>MPM2</v>
          </cell>
          <cell r="D34" t="str">
            <v xml:space="preserve">Gestión para la promoción y Prevención para la protección integral de las niñez y la adolescencia </v>
          </cell>
          <cell r="E34" t="str">
            <v>N/A</v>
          </cell>
          <cell r="F34" t="str">
            <v>N/A</v>
          </cell>
          <cell r="G34" t="str">
            <v>N/A</v>
          </cell>
          <cell r="H34" t="str">
            <v>N/A</v>
          </cell>
          <cell r="I34">
            <v>0</v>
          </cell>
          <cell r="J34">
            <v>0</v>
          </cell>
          <cell r="K34" t="str">
            <v xml:space="preserve">Dirección de Niñez y Adolescencia </v>
          </cell>
          <cell r="L34" t="str">
            <v>MPM2-04</v>
          </cell>
          <cell r="M34" t="str">
            <v xml:space="preserve"> Porcentaje de casos de vulneración, amenaza o in observancia de derechos identificados por diagnostico de derechos, con gestiones realizadas por el operador para la activación de ruta de restablecimiento </v>
          </cell>
          <cell r="N34" t="str">
            <v>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v>
          </cell>
          <cell r="O34" t="str">
            <v>Creciente</v>
          </cell>
          <cell r="P34" t="str">
            <v>Gestión</v>
          </cell>
          <cell r="Q34">
            <v>0.75</v>
          </cell>
          <cell r="R34" t="str">
            <v>Gestión</v>
          </cell>
          <cell r="S34" t="str">
            <v xml:space="preserve">Eficiencia </v>
          </cell>
          <cell r="T34">
            <v>0.9</v>
          </cell>
          <cell r="U34" t="str">
            <v>N/A</v>
          </cell>
          <cell r="V34" t="str">
            <v xml:space="preserve">Porcentaje </v>
          </cell>
          <cell r="W34" t="str">
            <v>Si</v>
          </cell>
          <cell r="X34" t="str">
            <v>Si</v>
          </cell>
          <cell r="Y34" t="str">
            <v>No</v>
          </cell>
          <cell r="Z34" t="str">
            <v>No</v>
          </cell>
          <cell r="AA34" t="str">
            <v>No</v>
          </cell>
          <cell r="AB34" t="str">
            <v>No</v>
          </cell>
          <cell r="AC34" t="str">
            <v xml:space="preserve"> Numero de casos en los cuales se ha realizado gestión para la activación de ruta de restablecimiento de derechos por parte de operador</v>
          </cell>
          <cell r="AD34" t="str">
            <v xml:space="preserve">Informe de gestión para la garantia de derechos </v>
          </cell>
          <cell r="AE34" t="str">
            <v xml:space="preserve">Numero de casos de derechos  vulnerados, inobservados o amenazados identificados mediante diagnostico de derechos </v>
          </cell>
          <cell r="AF34" t="str">
            <v>Diagnóstico de Derechos del Programa Generaciones con Bienestar</v>
          </cell>
          <cell r="AG34" t="str">
            <v xml:space="preserve">Números de casos en los cuales se ha realizado gestión para la activación de ruta de restablecimiento de derechos por parte de operador/ Numero de casos de derechos  vulnerados, amenazados o in observados identificados mediante diagnostico de derechos </v>
          </cell>
          <cell r="AH34" t="str">
            <v>Mensual</v>
          </cell>
          <cell r="AI34">
            <v>0</v>
          </cell>
          <cell r="AJ34">
            <v>0</v>
          </cell>
          <cell r="AK34">
            <v>0</v>
          </cell>
          <cell r="AL34">
            <v>0</v>
          </cell>
          <cell r="AM34">
            <v>0</v>
          </cell>
          <cell r="AN34" t="str">
            <v>x</v>
          </cell>
          <cell r="AO34" t="str">
            <v>x</v>
          </cell>
          <cell r="AP34" t="str">
            <v>x</v>
          </cell>
          <cell r="AQ34" t="str">
            <v>x</v>
          </cell>
          <cell r="AR34" t="str">
            <v>x</v>
          </cell>
          <cell r="AS34" t="str">
            <v>x</v>
          </cell>
          <cell r="AT34" t="str">
            <v>x</v>
          </cell>
        </row>
        <row r="35">
          <cell r="B35">
            <v>31</v>
          </cell>
          <cell r="C35" t="str">
            <v>MPM3</v>
          </cell>
          <cell r="D35" t="str">
            <v>Gestión para la atención de las familias y comunidades</v>
          </cell>
          <cell r="E35" t="str">
            <v>N/A</v>
          </cell>
          <cell r="F35" t="str">
            <v>N/A</v>
          </cell>
          <cell r="G35" t="str">
            <v>Gestión misional y de Gobierno</v>
          </cell>
          <cell r="H35" t="str">
            <v>Indicadores y metas de gobierno</v>
          </cell>
          <cell r="I35">
            <v>0</v>
          </cell>
          <cell r="J35">
            <v>0</v>
          </cell>
          <cell r="K35" t="str">
            <v>Dirección de Familia y Comunidades</v>
          </cell>
          <cell r="L35" t="str">
            <v>PA-18</v>
          </cell>
          <cell r="M35" t="str">
            <v>Porcentaje de Familias atendidas por  la modalidad "Familias con bienestar"</v>
          </cell>
          <cell r="N35" t="str">
            <v>Medir los  casos en los cuales habiendo identificado vulneración, amenaza o inobservancia de derechos de los NNA a través de los diagnósticos  de derechos, se han realizado desde el Programa gestiones con las entidades del Sistema Nacional de Bienestar Familiar para activar rutas de restablecimiento de derechos</v>
          </cell>
          <cell r="O35" t="str">
            <v>Creciente</v>
          </cell>
          <cell r="P35" t="str">
            <v>Resultado</v>
          </cell>
          <cell r="Q35">
            <v>138059</v>
          </cell>
          <cell r="R35" t="str">
            <v>Resultado</v>
          </cell>
          <cell r="S35" t="str">
            <v>Eficacia</v>
          </cell>
          <cell r="T35">
            <v>140000</v>
          </cell>
          <cell r="U35">
            <v>560000</v>
          </cell>
          <cell r="V35" t="str">
            <v>Número de familias</v>
          </cell>
          <cell r="W35" t="str">
            <v>Si</v>
          </cell>
          <cell r="X35" t="str">
            <v>Si</v>
          </cell>
          <cell r="Y35" t="str">
            <v>No</v>
          </cell>
          <cell r="Z35" t="str">
            <v>Si</v>
          </cell>
          <cell r="AA35" t="str">
            <v>Si</v>
          </cell>
          <cell r="AB35" t="str">
            <v>Si</v>
          </cell>
          <cell r="AC35" t="str">
            <v xml:space="preserve">Número de familias atendidas por la modalidad "Familias con Bienestar" en la vigencia </v>
          </cell>
          <cell r="AD35" t="str">
            <v>SIM - Ejecución de Metas sociales y financieras de la modalidad Familias con Bienestar, usando como insumo el formato "F2 MPM3 Seguimiento de Atención a Familias v4"</v>
          </cell>
          <cell r="AE35" t="str">
            <v xml:space="preserve">Número de familias atendidas por la modalidad "Familias con Bienestar" en la vigencia </v>
          </cell>
          <cell r="AF35" t="str">
            <v>SIM - Programación de Metas sociales y financieras de la modalidad Familias con Bienestar</v>
          </cell>
          <cell r="AG35" t="str">
            <v>Número de familias atendidas por la modalidad "Familias con Bienestar" en la vigencia / Número de familias programadas por la modalidad "Familias con Bienestar" en la vigencia * 100</v>
          </cell>
          <cell r="AH35" t="str">
            <v>Mensual</v>
          </cell>
          <cell r="AI35">
            <v>0</v>
          </cell>
          <cell r="AJ35">
            <v>0</v>
          </cell>
          <cell r="AK35">
            <v>0</v>
          </cell>
          <cell r="AL35">
            <v>0</v>
          </cell>
          <cell r="AM35" t="str">
            <v>x</v>
          </cell>
          <cell r="AN35" t="str">
            <v>x</v>
          </cell>
          <cell r="AO35" t="str">
            <v>x</v>
          </cell>
          <cell r="AP35" t="str">
            <v>x</v>
          </cell>
          <cell r="AQ35" t="str">
            <v>x</v>
          </cell>
          <cell r="AR35" t="str">
            <v>x</v>
          </cell>
          <cell r="AS35" t="str">
            <v>x</v>
          </cell>
          <cell r="AT35" t="str">
            <v>x</v>
          </cell>
        </row>
        <row r="36">
          <cell r="B36">
            <v>32</v>
          </cell>
          <cell r="C36" t="str">
            <v>MPM3</v>
          </cell>
          <cell r="D36" t="str">
            <v>Gestión para la atención de las familias y comunidades</v>
          </cell>
          <cell r="E36" t="str">
            <v>N/A</v>
          </cell>
          <cell r="F36" t="str">
            <v>N/A</v>
          </cell>
          <cell r="G36" t="str">
            <v>Gestión misional y de Gobierno</v>
          </cell>
          <cell r="H36" t="str">
            <v>Indicadores y metas de gobierno</v>
          </cell>
          <cell r="I36">
            <v>0</v>
          </cell>
          <cell r="J36">
            <v>0</v>
          </cell>
          <cell r="K36" t="str">
            <v>Dirección de Familia y Comunidades</v>
          </cell>
          <cell r="L36" t="str">
            <v>PA-19</v>
          </cell>
          <cell r="M36" t="str">
            <v>Porcentaje de Familias de grupos étnicos atendidas por la modalidad "Territorios Étnicos con Bienestar".</v>
          </cell>
          <cell r="N36" t="str">
            <v>Conocer el porcentaje  de familias atendidas por  la  modalidad "Territorios Étnicos con Bienestar" frente  a las familias programadas en la vigencia</v>
          </cell>
          <cell r="O36" t="str">
            <v>Creciente</v>
          </cell>
          <cell r="P36" t="str">
            <v>Resultado</v>
          </cell>
          <cell r="Q36">
            <v>21000</v>
          </cell>
          <cell r="R36" t="str">
            <v>Resultado</v>
          </cell>
          <cell r="S36" t="str">
            <v>Eficacia</v>
          </cell>
          <cell r="T36">
            <v>22000</v>
          </cell>
          <cell r="U36">
            <v>114000</v>
          </cell>
          <cell r="V36" t="str">
            <v>Número de familias</v>
          </cell>
          <cell r="W36" t="str">
            <v>Si</v>
          </cell>
          <cell r="X36" t="str">
            <v>Si</v>
          </cell>
          <cell r="Y36" t="str">
            <v>No</v>
          </cell>
          <cell r="Z36" t="str">
            <v>No</v>
          </cell>
          <cell r="AA36" t="str">
            <v>Si</v>
          </cell>
          <cell r="AB36" t="str">
            <v>Si</v>
          </cell>
          <cell r="AC36" t="str">
            <v>Número de familias atendidas de la modalidad Territorios Étnicos con Bienestar</v>
          </cell>
          <cell r="AD36" t="str">
            <v>SIM - Ejecución de Metas sociales y financieras de la modalidad Territorios etnicos con Bienestar usando como insumo el Formato F1 LM5 MPM3</v>
          </cell>
          <cell r="AE36" t="str">
            <v>Número de familias programadas para ser atendidas por la modalidad Territorios Étnicos con Bienestar</v>
          </cell>
          <cell r="AF36" t="str">
            <v>SIM - Programación de Metas sociales y financieras de la modalidad Territorios etnicos con Bienestar usando como insumo los proyectos aprobados</v>
          </cell>
          <cell r="AG36" t="str">
            <v>numero de familias atendidas por la modalidad territorios étnicos con bienestar/ numero de familias programadas para la atención en la modalidad territorios étnicos con bienestar</v>
          </cell>
          <cell r="AH36" t="str">
            <v>Mensual</v>
          </cell>
          <cell r="AI36">
            <v>0</v>
          </cell>
          <cell r="AJ36">
            <v>0</v>
          </cell>
          <cell r="AK36">
            <v>0</v>
          </cell>
          <cell r="AL36">
            <v>0</v>
          </cell>
          <cell r="AM36" t="str">
            <v>x</v>
          </cell>
          <cell r="AN36" t="str">
            <v>x</v>
          </cell>
          <cell r="AO36" t="str">
            <v>x</v>
          </cell>
          <cell r="AP36" t="str">
            <v>x</v>
          </cell>
          <cell r="AQ36" t="str">
            <v>x</v>
          </cell>
          <cell r="AR36" t="str">
            <v>x</v>
          </cell>
          <cell r="AS36" t="str">
            <v>x</v>
          </cell>
          <cell r="AT36" t="str">
            <v>x</v>
          </cell>
        </row>
        <row r="37">
          <cell r="B37">
            <v>33</v>
          </cell>
          <cell r="C37" t="str">
            <v>MPM3</v>
          </cell>
          <cell r="D37" t="str">
            <v>Gestión para la atención de las familias y comunidades</v>
          </cell>
          <cell r="E37" t="str">
            <v>N/A</v>
          </cell>
          <cell r="F37" t="str">
            <v>N/A</v>
          </cell>
          <cell r="G37" t="str">
            <v>Gestión misional y de Gobierno</v>
          </cell>
          <cell r="H37" t="str">
            <v>Indicadores y metas de gobierno</v>
          </cell>
          <cell r="I37">
            <v>0</v>
          </cell>
          <cell r="J37">
            <v>0</v>
          </cell>
          <cell r="K37" t="str">
            <v>Dirección de Familia y Comunidades</v>
          </cell>
          <cell r="L37" t="str">
            <v>PA-20</v>
          </cell>
          <cell r="M37" t="str">
            <v>Porcentaje de avance en el diseño e implementación de un modelo de enfoque conceptual de inclusión y atención a las familias con las áreas misionales</v>
          </cell>
          <cell r="N37" t="str">
            <v>Apoyar la consolidación de la oferta institucional del ICBF orientada a fortalecer las capacidades de las familias y las comunidades colombianas para ser agentes de su propio desarrollo a partir de la unificación del enfoque conceptual en un plan de implementación 2016-2018</v>
          </cell>
          <cell r="O37" t="str">
            <v>Creciente</v>
          </cell>
          <cell r="P37" t="str">
            <v>Producto</v>
          </cell>
          <cell r="Q37" t="str">
            <v>N/A</v>
          </cell>
          <cell r="R37" t="str">
            <v>Producto</v>
          </cell>
          <cell r="S37" t="str">
            <v>Calidad</v>
          </cell>
          <cell r="T37">
            <v>0.2</v>
          </cell>
          <cell r="U37">
            <v>1</v>
          </cell>
          <cell r="V37" t="str">
            <v>Porcentaje</v>
          </cell>
          <cell r="W37" t="str">
            <v>Si</v>
          </cell>
          <cell r="X37" t="str">
            <v>No</v>
          </cell>
          <cell r="Y37" t="str">
            <v>No</v>
          </cell>
          <cell r="Z37" t="str">
            <v>No</v>
          </cell>
          <cell r="AA37" t="str">
            <v>Si</v>
          </cell>
          <cell r="AB37" t="str">
            <v>Si</v>
          </cell>
          <cell r="AC37" t="str">
            <v>Actividades cumplidas para la generación del plan de implementación de un modelo de enfoque conceptual de inclusión y atención a las familias con las áreas misionales</v>
          </cell>
          <cell r="AD37" t="str">
            <v xml:space="preserve">Diagnostico de las estrategias y acciones de intervencion que en el ambito familiar desarrollan las diferentes areas misionales, contextos de intervención según particularidades territoriales y de enfoque diferencial, actas de la mesas intermisional de conciliacion del plan de implementacion </v>
          </cell>
          <cell r="AE37" t="str">
            <v>Actividades propuestas a desarrollar en la generación del plan de implementación de un modelo de enfoque conceptual de inclusión y atención a las familias con las áreas misionales</v>
          </cell>
          <cell r="AF37" t="str">
            <v>Plan indicativo de la direccion de familias y comunidades 2015</v>
          </cell>
          <cell r="AG37" t="str">
            <v>actividades cumplidas para la generación del plan de implementación de un modelo de enfoque conceptual de inclusión y atención a las familias con las áreas misionales / actividades propuestas a desarrollar en la generación del plan de implementación de un modelo de enfoque conceptual de inclusión y atención a las familias con las áreas misionales * 100</v>
          </cell>
          <cell r="AH37" t="str">
            <v>Trimestral</v>
          </cell>
          <cell r="AI37">
            <v>0</v>
          </cell>
          <cell r="AJ37">
            <v>0</v>
          </cell>
          <cell r="AK37" t="str">
            <v>x</v>
          </cell>
          <cell r="AL37">
            <v>0</v>
          </cell>
          <cell r="AM37">
            <v>0</v>
          </cell>
          <cell r="AN37" t="str">
            <v>x</v>
          </cell>
          <cell r="AO37">
            <v>0</v>
          </cell>
          <cell r="AP37">
            <v>0</v>
          </cell>
          <cell r="AQ37" t="str">
            <v>x</v>
          </cell>
          <cell r="AR37">
            <v>0</v>
          </cell>
          <cell r="AS37">
            <v>0</v>
          </cell>
          <cell r="AT37" t="str">
            <v>x</v>
          </cell>
        </row>
        <row r="38">
          <cell r="B38">
            <v>34</v>
          </cell>
          <cell r="C38" t="str">
            <v>MPM3</v>
          </cell>
          <cell r="D38" t="str">
            <v>Gestión para la atención de las familias y comunidades</v>
          </cell>
          <cell r="E38" t="str">
            <v>N/A</v>
          </cell>
          <cell r="F38" t="str">
            <v>N/A</v>
          </cell>
          <cell r="G38" t="str">
            <v>Gestión misional y de Gobierno</v>
          </cell>
          <cell r="H38" t="str">
            <v>Indicadores y metas de gobierno</v>
          </cell>
          <cell r="I38">
            <v>0</v>
          </cell>
          <cell r="J38">
            <v>0</v>
          </cell>
          <cell r="K38" t="str">
            <v>Dirección de Familia y Comunidades</v>
          </cell>
          <cell r="L38" t="str">
            <v>PA-21</v>
          </cell>
          <cell r="M38" t="str">
            <v>Porcentaje de Familias atendidas mediante formas innovadoras de intervención</v>
          </cell>
          <cell r="N38" t="str">
            <v>Medir el avance de las acciones planteadas para el diseño, focalización e implementación de formas innovadoras de intervención comunitaria.</v>
          </cell>
          <cell r="O38" t="str">
            <v>Creciente</v>
          </cell>
          <cell r="P38" t="str">
            <v>Resultado</v>
          </cell>
          <cell r="Q38" t="str">
            <v>N/A</v>
          </cell>
          <cell r="R38" t="str">
            <v>Resultado</v>
          </cell>
          <cell r="S38" t="str">
            <v>Eficacia</v>
          </cell>
          <cell r="T38">
            <v>500</v>
          </cell>
          <cell r="U38">
            <v>2000</v>
          </cell>
          <cell r="V38" t="str">
            <v>Número de familias</v>
          </cell>
          <cell r="W38" t="str">
            <v>Si</v>
          </cell>
          <cell r="X38" t="str">
            <v>Si</v>
          </cell>
          <cell r="Y38" t="str">
            <v>No</v>
          </cell>
          <cell r="Z38" t="str">
            <v>No</v>
          </cell>
          <cell r="AA38" t="str">
            <v>Si</v>
          </cell>
          <cell r="AB38" t="str">
            <v>Si</v>
          </cell>
          <cell r="AC38" t="str">
            <v>Número de familias atendidas por la modalidad</v>
          </cell>
          <cell r="AD38" t="str">
            <v>Familias caracterizadas durante la atencion de la modalidad</v>
          </cell>
          <cell r="AE38" t="str">
            <v>Número total de familias programadas para la atención en la modalidad</v>
          </cell>
          <cell r="AF38" t="str">
            <v>Familias programadas a ser beneficiarias</v>
          </cell>
          <cell r="AG38" t="str">
            <v>Número de familias atendidas por la modalidad / Número total de familias programadas para la atención en la modalidad*100</v>
          </cell>
          <cell r="AH38" t="str">
            <v>Trimestral</v>
          </cell>
          <cell r="AI38">
            <v>0</v>
          </cell>
          <cell r="AJ38">
            <v>0</v>
          </cell>
          <cell r="AK38" t="str">
            <v>x</v>
          </cell>
          <cell r="AL38">
            <v>0</v>
          </cell>
          <cell r="AM38">
            <v>0</v>
          </cell>
          <cell r="AN38" t="str">
            <v>x</v>
          </cell>
          <cell r="AO38">
            <v>0</v>
          </cell>
          <cell r="AP38">
            <v>0</v>
          </cell>
          <cell r="AQ38" t="str">
            <v>x</v>
          </cell>
          <cell r="AR38">
            <v>0</v>
          </cell>
          <cell r="AS38">
            <v>0</v>
          </cell>
          <cell r="AT38" t="str">
            <v>x</v>
          </cell>
        </row>
        <row r="39">
          <cell r="B39">
            <v>35</v>
          </cell>
          <cell r="C39" t="str">
            <v>MPM4</v>
          </cell>
          <cell r="D39" t="str">
            <v>Gestión para la Nutrición</v>
          </cell>
          <cell r="E39" t="str">
            <v>N/A</v>
          </cell>
          <cell r="F39" t="str">
            <v>N/A</v>
          </cell>
          <cell r="G39" t="str">
            <v>Gestión misional y de gobierno</v>
          </cell>
          <cell r="H39" t="str">
            <v>Indicadores y metas de gobierno</v>
          </cell>
          <cell r="I39">
            <v>0</v>
          </cell>
          <cell r="J39">
            <v>0</v>
          </cell>
          <cell r="K39" t="str">
            <v>Dirección de Nutrición</v>
          </cell>
          <cell r="L39" t="str">
            <v>PA-22</v>
          </cell>
          <cell r="M39" t="str">
            <v>Porcentaje de niños y niñas entre dos y cinco años reportados al Sistema de Seguimiento Nutricional (excluyendo FAMI, RN) con desnutrición aguda que mejoraron su estado Nutricional.</v>
          </cell>
          <cell r="N39" t="str">
            <v xml:space="preserve">Evaluar  el efecto de los programas  de HI - HCB - CDI Institucional en los niños y niñas  en términos de su estado nutricional     </v>
          </cell>
          <cell r="O39" t="str">
            <v>Creciente</v>
          </cell>
          <cell r="P39" t="str">
            <v>Calidad</v>
          </cell>
          <cell r="Q39">
            <v>0.76</v>
          </cell>
          <cell r="R39" t="str">
            <v>Impacto</v>
          </cell>
          <cell r="S39" t="str">
            <v>Eficacia</v>
          </cell>
          <cell r="T39">
            <v>0.8</v>
          </cell>
          <cell r="U39" t="str">
            <v>N/A</v>
          </cell>
          <cell r="V39" t="str">
            <v>Porcentaje</v>
          </cell>
          <cell r="W39" t="str">
            <v>Si</v>
          </cell>
          <cell r="X39" t="str">
            <v>Si</v>
          </cell>
          <cell r="Y39" t="str">
            <v>Si</v>
          </cell>
          <cell r="Z39" t="str">
            <v>No</v>
          </cell>
          <cell r="AA39" t="str">
            <v>No</v>
          </cell>
          <cell r="AB39" t="str">
            <v>Si</v>
          </cell>
          <cell r="AC39" t="str">
            <v>No. niños y niñas entre dos y cinco años reportados al SSN que pasaron a Riesgo o Peso Adecuado para la Talla en HI - HCB - CDI (excluyendo FAMI, RN, RNEC)</v>
          </cell>
          <cell r="AD39"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"EstadoPesoTalla/Inicial", filtre los datos que presentan Desnutrición Aguda y Desnutrición Aguda Severa (tomar el dato y registrarlo, este será el denominador).
f) Manteniendo los filtros anteriormente mencionados dirijirse a la columna "EstadoPesoTallaFinal"  y  filtre las opciones  "Riesgo de peso bajo para la talla y Peso adecuado para la talla"  (tomar el dato y registrarlo, este será el numerador).</v>
          </cell>
          <cell r="AE39" t="str">
            <v>Total de niños y niñas  entre dos y cinco años de los HI - HCB - CDI (excluyendo FAMI, RN, RNEC) reportados al Sistema de Seguimiento Nutricional con Desnutrición Aguda en el primer trimestre</v>
          </cell>
          <cell r="AF39" t="str">
            <v xml:space="preserve">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"EstadoPesoTallaFinal", filtre los datos que presentan Desnutrición Aguda y Desnutrición Aguda Severa (tomar el dato y registrarlo, este será el denominador).
</v>
          </cell>
          <cell r="AG39" t="str">
            <v xml:space="preserve">Total de niños y niñas entre dos y cinco años reportados al SSN que cambiaron a Riesgo o Peso Adecuado para la Talla en HI - HCB - CDI  (excluyendo FAMI, RN, RNEC)  /Total de niños y niñas entre dos y cinco años de los HI - HCB - CDI  (excluyendo FAMI, RN, RNEC) reportados al Sistema de Seguimiento Nutricional con Desnutrición Aguda en el primer trimestre  * 100  </v>
          </cell>
          <cell r="AH39" t="str">
            <v>Semestral</v>
          </cell>
          <cell r="AI39">
            <v>0</v>
          </cell>
          <cell r="AJ39">
            <v>0</v>
          </cell>
          <cell r="AK39">
            <v>0</v>
          </cell>
          <cell r="AL39">
            <v>0</v>
          </cell>
          <cell r="AM39">
            <v>0</v>
          </cell>
          <cell r="AN39" t="str">
            <v>x</v>
          </cell>
          <cell r="AO39">
            <v>0</v>
          </cell>
          <cell r="AP39">
            <v>0</v>
          </cell>
          <cell r="AQ39">
            <v>0</v>
          </cell>
          <cell r="AR39">
            <v>0</v>
          </cell>
          <cell r="AS39">
            <v>0</v>
          </cell>
          <cell r="AT39" t="str">
            <v>x</v>
          </cell>
        </row>
        <row r="40">
          <cell r="B40">
            <v>36</v>
          </cell>
          <cell r="C40" t="str">
            <v>MPM4</v>
          </cell>
          <cell r="D40" t="str">
            <v>Gestión para la Nutrición</v>
          </cell>
          <cell r="E40" t="str">
            <v>N/A</v>
          </cell>
          <cell r="F40" t="str">
            <v>N/A</v>
          </cell>
          <cell r="G40" t="str">
            <v>Gestión misional y de gobierno</v>
          </cell>
          <cell r="H40" t="str">
            <v>Indicadores y metas de gobierno</v>
          </cell>
          <cell r="I40">
            <v>0</v>
          </cell>
          <cell r="J40">
            <v>0</v>
          </cell>
          <cell r="K40" t="str">
            <v>Dirección de Nutrición</v>
          </cell>
          <cell r="L40" t="str">
            <v>PA-23</v>
          </cell>
          <cell r="M40" t="str">
            <v>Porcentaje de niños y niñas que mejoraron su estado Nutricional que se encuentran en la modalidad Recuperación Nutricional con Enfoque Comunitario - RNEC</v>
          </cell>
          <cell r="N40" t="str">
            <v>Niños y niñas que mejoraron su estado Nutricional que se encuentran en la modalidad Recuperación Nutricional con Enfoque Comunitario - RNEC</v>
          </cell>
          <cell r="O40" t="str">
            <v>Creciente</v>
          </cell>
          <cell r="P40" t="str">
            <v>Calidad</v>
          </cell>
          <cell r="Q40">
            <v>0.7</v>
          </cell>
          <cell r="R40" t="str">
            <v>Impacto</v>
          </cell>
          <cell r="S40" t="str">
            <v>Eficacia</v>
          </cell>
          <cell r="T40">
            <v>0.8</v>
          </cell>
          <cell r="U40" t="str">
            <v>N/A</v>
          </cell>
          <cell r="V40" t="str">
            <v>Porcentaje</v>
          </cell>
          <cell r="W40" t="str">
            <v>Si</v>
          </cell>
          <cell r="X40" t="str">
            <v>Si</v>
          </cell>
          <cell r="Y40" t="str">
            <v>No</v>
          </cell>
          <cell r="Z40" t="str">
            <v>No</v>
          </cell>
          <cell r="AA40" t="str">
            <v>No</v>
          </cell>
          <cell r="AB40" t="str">
            <v>Si</v>
          </cell>
          <cell r="AC40" t="str">
            <v>Total de niños y niñas menores de 5 años atendidos en la modalidad  Recuperación Nutricional con Enfoque Comunitario que mejoran su estado nutricional  al final de los seis (6) meses de permanencia</v>
          </cell>
          <cell r="AD40" t="str">
            <v>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v>
          </cell>
          <cell r="AE40" t="str">
            <v>Total de niños y niñas menores de 5 años que ingresan a la modalidad de Recuperación Nutricional con Enfoque Comunitario con seis (6) meses de permanencia</v>
          </cell>
          <cell r="AF40" t="str">
            <v>1. Con el reporte en formato excel generado por el sistema CUENTAME de la modalidad de Recuperación Nutricional con Enfoque Comunitario  -  RNEC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v>
          </cell>
          <cell r="AG40" t="str">
            <v>Total de niños y niñas menores de 5 años atendidos en la modalidad  Recuperación Nutricional con Enfoque Comunitario que mejoran su estado nutricional  al final de los seis (6) meses de permanencia / Total de niños y niñas menores de 5 años que ingresan a la modalidad de Recuperación Nutricional con Enfoque Comunitario con seis (6) meses de permanencia* 100</v>
          </cell>
          <cell r="AH40" t="str">
            <v>Semestral</v>
          </cell>
          <cell r="AI40">
            <v>0</v>
          </cell>
          <cell r="AJ40">
            <v>0</v>
          </cell>
          <cell r="AK40">
            <v>0</v>
          </cell>
          <cell r="AL40">
            <v>0</v>
          </cell>
          <cell r="AM40">
            <v>0</v>
          </cell>
          <cell r="AN40" t="str">
            <v>x</v>
          </cell>
          <cell r="AO40">
            <v>0</v>
          </cell>
          <cell r="AP40">
            <v>0</v>
          </cell>
          <cell r="AQ40">
            <v>0</v>
          </cell>
          <cell r="AR40">
            <v>0</v>
          </cell>
          <cell r="AS40">
            <v>0</v>
          </cell>
          <cell r="AT40" t="str">
            <v>x</v>
          </cell>
        </row>
        <row r="41">
          <cell r="B41">
            <v>37</v>
          </cell>
          <cell r="C41" t="str">
            <v>MPM4</v>
          </cell>
          <cell r="D41" t="str">
            <v>Gestión para la Nutrición</v>
          </cell>
          <cell r="E41" t="str">
            <v>N/A</v>
          </cell>
          <cell r="F41" t="str">
            <v>N/A</v>
          </cell>
          <cell r="G41" t="str">
            <v>Gestión misional y de gobierno</v>
          </cell>
          <cell r="H41" t="str">
            <v>Indicadores y metas de gobierno</v>
          </cell>
          <cell r="I41">
            <v>0</v>
          </cell>
          <cell r="J41">
            <v>0</v>
          </cell>
          <cell r="K41" t="str">
            <v>Dirección de Nutrición</v>
          </cell>
          <cell r="L41" t="str">
            <v>PA-24</v>
          </cell>
          <cell r="M41" t="str">
            <v xml:space="preserve"> Toneladas distribuidas de Bienestarina</v>
          </cell>
          <cell r="N41" t="str">
            <v>Medir  la distribución de la Bienestarina MÁS y/o Liquida que esté acorde con la solicitudes realizadas</v>
          </cell>
          <cell r="O41" t="str">
            <v>Creciente</v>
          </cell>
          <cell r="P41" t="str">
            <v>Calidad</v>
          </cell>
          <cell r="Q41" t="str">
            <v>22,000 Toneladas</v>
          </cell>
          <cell r="R41" t="str">
            <v>Gestión</v>
          </cell>
          <cell r="S41" t="str">
            <v>Eficiencia</v>
          </cell>
          <cell r="T41" t="str">
            <v>22.000 toneladas</v>
          </cell>
          <cell r="U41" t="str">
            <v>88.000 Toneladas</v>
          </cell>
          <cell r="V41" t="str">
            <v>Toneladas</v>
          </cell>
          <cell r="W41" t="str">
            <v>Si</v>
          </cell>
          <cell r="X41" t="str">
            <v>No</v>
          </cell>
          <cell r="Y41" t="str">
            <v>No</v>
          </cell>
          <cell r="Z41" t="str">
            <v>No</v>
          </cell>
          <cell r="AA41" t="str">
            <v>Si</v>
          </cell>
          <cell r="AB41" t="str">
            <v>Si</v>
          </cell>
          <cell r="AC41" t="str">
            <v>Medir  la distribución de la Bienestarina MÁS y/o Liquida que esté acorde con la solicitudes realizadas</v>
          </cell>
          <cell r="AD41" t="str">
            <v>Reporte en el Sistema de Información definido por el ICBF  de las entregas de Bienestarina MÁS  y Bienestarina Liquida a puntos primarios. Este reporte es alimentado por el concesionario encargado de operar las Plantas de Producción. 
Instrucciones de calculo Numerador: 
1. La sumatoria de toneladas de Bienesatrina MÁS  y Bienestarina Liquida distribuidas en los puntos de entrega primarios por parte del concesionario desagragado por Regional.</v>
          </cell>
          <cell r="AE41" t="str">
            <v>No TONELADAS SOLICITADAS  EN EL PERIODO (Mensual)</v>
          </cell>
          <cell r="AF41" t="str">
            <v>Programación  periodica (FT1) que realiza los Centros Zonales a traves de la Direcciones Regionales; adicionalmente de la solicitudes realizadas por parte de  los programas especiales consolidado en un archivo Excel. 
Instrucciones de calculo denominador: La sumatoria de toneladas de Bienestarina MÁS  y Bienestarina Liquida  solicitadas al concesionario a distribuir en los puntos primarios en un periodo especifico, y que resulta de consolidar la informacion de las regionales y programas especiales (FT1), desagregado por Regional.</v>
          </cell>
          <cell r="AG41" t="str">
            <v>No TONELADAS DISTRIBUIDAS (MES) /No TONELADAS SOLICITADAS EN EL PERIODO (Mensual)</v>
          </cell>
          <cell r="AH41" t="str">
            <v>Mensual</v>
          </cell>
          <cell r="AI41" t="str">
            <v>x</v>
          </cell>
          <cell r="AJ41" t="str">
            <v>x</v>
          </cell>
          <cell r="AK41" t="str">
            <v>x</v>
          </cell>
          <cell r="AL41" t="str">
            <v>x</v>
          </cell>
          <cell r="AM41" t="str">
            <v>x</v>
          </cell>
          <cell r="AN41" t="str">
            <v>x</v>
          </cell>
          <cell r="AO41" t="str">
            <v>x</v>
          </cell>
          <cell r="AP41" t="str">
            <v>x</v>
          </cell>
          <cell r="AQ41" t="str">
            <v>x</v>
          </cell>
          <cell r="AR41" t="str">
            <v>x</v>
          </cell>
          <cell r="AS41" t="str">
            <v>x</v>
          </cell>
          <cell r="AT41" t="str">
            <v>x</v>
          </cell>
        </row>
        <row r="42">
          <cell r="B42">
            <v>38</v>
          </cell>
          <cell r="C42" t="str">
            <v>MPM4</v>
          </cell>
          <cell r="D42" t="str">
            <v>Gestión para la Nutrición</v>
          </cell>
          <cell r="E42" t="str">
            <v>N/A</v>
          </cell>
          <cell r="F42" t="str">
            <v>N/A</v>
          </cell>
          <cell r="G42" t="str">
            <v>Gestión misional y de gobierno</v>
          </cell>
          <cell r="H42" t="str">
            <v>Indicadores y metas de gobierno</v>
          </cell>
          <cell r="I42">
            <v>0</v>
          </cell>
          <cell r="J42">
            <v>0</v>
          </cell>
          <cell r="K42" t="str">
            <v>Dirección de Nutrición</v>
          </cell>
          <cell r="L42" t="str">
            <v>PA-25</v>
          </cell>
          <cell r="M42" t="str">
            <v xml:space="preserve"> Toneladas producidas de Bienestarina</v>
          </cell>
          <cell r="N42" t="str">
            <v>Controlar   la producción de Alimentos de Alto valor nutricional para  que cumpla con  las necesidades  del ICBF .</v>
          </cell>
          <cell r="O42" t="str">
            <v>Creciente</v>
          </cell>
          <cell r="P42" t="str">
            <v>Calidad</v>
          </cell>
          <cell r="Q42" t="str">
            <v>22,000 Toneladas</v>
          </cell>
          <cell r="R42" t="str">
            <v>Gestión</v>
          </cell>
          <cell r="S42" t="str">
            <v>Eficiencia</v>
          </cell>
          <cell r="T42" t="str">
            <v>22.000 toneladas</v>
          </cell>
          <cell r="U42">
            <v>88000</v>
          </cell>
          <cell r="V42" t="str">
            <v>Toneladas</v>
          </cell>
          <cell r="W42" t="str">
            <v>Si</v>
          </cell>
          <cell r="X42" t="str">
            <v>No</v>
          </cell>
          <cell r="Y42" t="str">
            <v>No</v>
          </cell>
          <cell r="Z42" t="str">
            <v>No</v>
          </cell>
          <cell r="AA42" t="str">
            <v>Si</v>
          </cell>
          <cell r="AB42" t="str">
            <v>Si</v>
          </cell>
          <cell r="AC42" t="str">
            <v>No TONELADAS PRODUCIDAS REALMENTE EN LAS PLANTAS (MES)</v>
          </cell>
          <cell r="AD42" t="str">
            <v>Archivo en Excel consolidado que entrega  INTERVENTORIA que consolide la produccion real  de Bienestarina en las plantas de Cartago -  Valle y Sabanagrande Atlántico.
Instrucciones de calculo Numerador: 1. Consolidar los informes  de la interventoria y del operador referente a la produccionn en el periodo correspondiente.
2. Obtencion de la cifra en toneladas producidas en el plazo establecido  (los 3 primeros dias después del mes vencido) , desagregado por planta ( Cartago - Sabanagrande).</v>
          </cell>
          <cell r="AE42" t="str">
            <v xml:space="preserve"> No TONELADAS  DE PRODUCCION PROGRAMADAS   POR EL CONCESIONARIO  </v>
          </cell>
          <cell r="AF42" t="str">
            <v>La informacion se obtiene a  partir de mail o memorando o circular enviado por el Concesionario informando la programacion de producción  del periodo  correspondiente
Instrucciones de calculo denominador: La sumatoria de toneladas correspondientes a la programacion de produccion del Concesionario  desagregado por planta ( Cartago - Sabanagrande).
1. se suma las toneladas dela programacion mensual  de produccion  enviado por el Concesionario.</v>
          </cell>
          <cell r="AG42" t="str">
            <v xml:space="preserve">No TONELADAS PRODUCIDAS EN LAS PLANTAS (MES)/No TONELADAS  DE PRODUCCION PROGRAMADAS   POR EL CONCESIONARIO   </v>
          </cell>
          <cell r="AH42" t="str">
            <v>Mensual</v>
          </cell>
          <cell r="AI42" t="str">
            <v>x</v>
          </cell>
          <cell r="AJ42" t="str">
            <v>x</v>
          </cell>
          <cell r="AK42" t="str">
            <v>x</v>
          </cell>
          <cell r="AL42" t="str">
            <v>x</v>
          </cell>
          <cell r="AM42" t="str">
            <v>x</v>
          </cell>
          <cell r="AN42" t="str">
            <v>x</v>
          </cell>
          <cell r="AO42" t="str">
            <v>x</v>
          </cell>
          <cell r="AP42" t="str">
            <v>x</v>
          </cell>
          <cell r="AQ42" t="str">
            <v>x</v>
          </cell>
          <cell r="AR42" t="str">
            <v>x</v>
          </cell>
          <cell r="AS42" t="str">
            <v>x</v>
          </cell>
          <cell r="AT42" t="str">
            <v>x</v>
          </cell>
        </row>
        <row r="43">
          <cell r="B43">
            <v>39</v>
          </cell>
          <cell r="C43" t="str">
            <v>MPM4</v>
          </cell>
          <cell r="D43" t="str">
            <v>Gestión para la Nutrición</v>
          </cell>
          <cell r="E43" t="str">
            <v>N/A</v>
          </cell>
          <cell r="F43" t="str">
            <v>N/A</v>
          </cell>
          <cell r="G43" t="str">
            <v>N/A</v>
          </cell>
          <cell r="H43" t="str">
            <v>N/A</v>
          </cell>
          <cell r="I43">
            <v>0</v>
          </cell>
          <cell r="J43">
            <v>0</v>
          </cell>
          <cell r="K43" t="str">
            <v>Dirección de Nutrición</v>
          </cell>
          <cell r="L43" t="str">
            <v>MPM4-01</v>
          </cell>
          <cell r="M43" t="str">
            <v xml:space="preserve"> Niños y niñas que recuperaron su estado Nutricional que se encuentran en la modalidad de Centros de Recuperación Nutricional - CRN</v>
          </cell>
          <cell r="N43" t="str">
            <v>Evaluar el efecto sobre el estado nutricional de los niños y niñas que ingresan con desnutrición aguda, desnutrición aguda severa o riesgo de desnutrición aguda atendidos en la modalidad de Centros de Recuperación Nutricional al final de los seis (6) meses de permanencia en esta modalidad.</v>
          </cell>
          <cell r="O43" t="str">
            <v>Creciente</v>
          </cell>
          <cell r="P43" t="str">
            <v>Calidad</v>
          </cell>
          <cell r="Q43">
            <v>0.64</v>
          </cell>
          <cell r="R43" t="str">
            <v>Impacto</v>
          </cell>
          <cell r="S43" t="str">
            <v>Eficacia</v>
          </cell>
          <cell r="T43">
            <v>0.8</v>
          </cell>
          <cell r="U43" t="str">
            <v>N/A</v>
          </cell>
          <cell r="V43" t="str">
            <v>Porcentaje</v>
          </cell>
          <cell r="W43" t="str">
            <v>Si</v>
          </cell>
          <cell r="X43" t="str">
            <v>Si</v>
          </cell>
          <cell r="Y43" t="str">
            <v>No</v>
          </cell>
          <cell r="Z43" t="str">
            <v>No</v>
          </cell>
          <cell r="AA43" t="str">
            <v>No</v>
          </cell>
          <cell r="AB43" t="str">
            <v>No</v>
          </cell>
          <cell r="AC43" t="str">
            <v>Total de niños y niñas menores de 5 años atendidos en la modalidad  Centros de Recuperación Nutricional  que recuperan su estado nutricional  al final de los cuatro (4) meses de intervención</v>
          </cell>
          <cell r="AD43" t="str">
            <v>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
e) Manteniendo los filtros anteriormente mencionados dirijirse a la columna clasificación nutricional Peso para la talla final  ( WHZ4) filtrar por la opción "Peso adecuado"  (tomar el dato y registrarlo, este será el numerador).</v>
          </cell>
          <cell r="AE43" t="str">
            <v>Total de niños y niñas menores de 5 años que ingresan a la modalidad de Centros de  Recuperación Nutricional y que tuvieron cuatro (4) meses de permanencia.</v>
          </cell>
          <cell r="AF43" t="str">
            <v>1. Con el reporte en formato excel generado por el sistema CUENTAME de la modalidad de Centros de Recuperación Nutricional - CRN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cuatro (4) meses de atención.
d)  Posteriomente, filtrar las columnas de clasificación nutricional Peso para la talla Inicial (WHZ1), filtrar los datos que presentan desnutrición  aguda, desnutrición aguda severa y riesgo de desnutrición aguda (tomar el dato y registrarlo, este será el denominador).</v>
          </cell>
          <cell r="AG43" t="str">
            <v>Total de niños y niñas menores de 5 años atendidos en la modalidad  Centros de Recuperación Nutricional  que recuperan su estado nutricional  al final de los cuatro (4) meses de intervención / Total de niños y niñas menores de 5 años que ingresan a la modalidad de Centros de  Recuperación Nutricional con cuatro (4) meses de permanencia* 100</v>
          </cell>
          <cell r="AH43" t="str">
            <v>Semestral</v>
          </cell>
          <cell r="AI43">
            <v>0</v>
          </cell>
          <cell r="AJ43">
            <v>0</v>
          </cell>
          <cell r="AK43">
            <v>0</v>
          </cell>
          <cell r="AL43">
            <v>0</v>
          </cell>
          <cell r="AM43">
            <v>0</v>
          </cell>
          <cell r="AN43" t="str">
            <v>x</v>
          </cell>
          <cell r="AO43">
            <v>0</v>
          </cell>
          <cell r="AP43">
            <v>0</v>
          </cell>
          <cell r="AQ43">
            <v>0</v>
          </cell>
          <cell r="AR43">
            <v>0</v>
          </cell>
          <cell r="AS43">
            <v>0</v>
          </cell>
          <cell r="AT43" t="str">
            <v>x</v>
          </cell>
        </row>
        <row r="44">
          <cell r="B44">
            <v>40</v>
          </cell>
          <cell r="C44" t="str">
            <v>MPM4</v>
          </cell>
          <cell r="D44" t="str">
            <v>Gestión para la Nutrición</v>
          </cell>
          <cell r="E44" t="str">
            <v>N/A</v>
          </cell>
          <cell r="F44" t="str">
            <v>N/A</v>
          </cell>
          <cell r="G44" t="str">
            <v>N/A</v>
          </cell>
          <cell r="H44" t="str">
            <v>N/A</v>
          </cell>
          <cell r="I44">
            <v>0</v>
          </cell>
          <cell r="J44">
            <v>0</v>
          </cell>
          <cell r="K44" t="str">
            <v>Dirección de Nutrición</v>
          </cell>
          <cell r="L44" t="str">
            <v>MPM4-02</v>
          </cell>
          <cell r="M44" t="str">
            <v>Porcentaje de niños de 6  meses  a 2 años reportados al Sistema de Seguimiento Nutricional – SSN pertenecientes al programa FAMI y CDI Modalidad Familiar, con desnutrición global  que mejoran su estado nutricional.</v>
          </cell>
          <cell r="N44" t="str">
            <v xml:space="preserve">Evaluar  el efecto de la modalidad FAMI y CDI Modalidad Familiar en los niños y niñas en términos de su estado nutricional </v>
          </cell>
          <cell r="O44" t="str">
            <v>Creciente</v>
          </cell>
          <cell r="P44" t="str">
            <v>Calidad</v>
          </cell>
          <cell r="Q44">
            <v>0.7</v>
          </cell>
          <cell r="R44" t="str">
            <v>Impacto</v>
          </cell>
          <cell r="S44" t="str">
            <v>Eficacia</v>
          </cell>
          <cell r="T44">
            <v>0.75</v>
          </cell>
          <cell r="U44" t="str">
            <v>N/A</v>
          </cell>
          <cell r="V44" t="str">
            <v>Porcentaje</v>
          </cell>
          <cell r="W44" t="str">
            <v>Si</v>
          </cell>
          <cell r="X44" t="str">
            <v>Si</v>
          </cell>
          <cell r="Y44" t="str">
            <v>No</v>
          </cell>
          <cell r="Z44" t="str">
            <v>No</v>
          </cell>
          <cell r="AA44" t="str">
            <v>No</v>
          </cell>
          <cell r="AB44" t="str">
            <v>No</v>
          </cell>
          <cell r="AC44" t="str">
            <v>No.  niños y niñas  entre 6 meses y dos años reportados al SSN, pertenecientes al programa FAMI y CDI Modalidad Familiar, que pasaron a Riesgo o Peso Adecuado para la edad en FAMI y CDI Modalidad Familiar</v>
          </cell>
          <cell r="AD44"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
g) Manteniendo los filtros anteriormente mencionados dirijirse a la columna "EstadoPesoEdadFinal"  y  filtre las opciones  "Riesgo de peso bajo para la edad y Peso adecuado para la edad"  (tomar el dato y registrarlo, este será el numerador).</v>
          </cell>
          <cell r="AE44" t="str">
            <v>Total de niños y niñas entre 6 meses y dos años, pertenecientes al programa FAMI y CDI Modalidad Familiar,  reportados al Sistema de Seguimiento Nutricional con Desnutrición Global en el primer trimestre</v>
          </cell>
          <cell r="AF44"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Dirijase a las columnas nombradas como flag y filtre para asegurar que solo se revisarán los datos con flag "0".
d) En la columna "GrupoEdad", seleccione únicamente el Grupo 1 (corresponde a los beneficiarios entre 0 años y 1 años 11 meses.
e) En la columna "Edadmeses",  elimine los datos que sean menores de 6 meses.
f) Posteriomente, en la columna denominada "EstadoPesoEdadInicial", filtre los datos que presentan Desnutrición Global y Desnutrición Global Severa (tomar el dato y registrarlo, este será el denominador).</v>
          </cell>
          <cell r="AG44" t="str">
            <v>Total de niños y niñas entre 6 meses y dos años,  pertenecientes al programa FAMI y CDI Modalidad Familiar, reportados al SSN que pasaron a Riesgo o Peso Adecuado para la Edad  / Total de niños y niñas entre 6 meses y dos años,  pertenecientes al programa FAMI y CDI Modalidad Familiar, reportados al SSN con Desnutrición Global en el primer trimestre) * 100</v>
          </cell>
          <cell r="AH44" t="str">
            <v>Semestral</v>
          </cell>
          <cell r="AI44">
            <v>0</v>
          </cell>
          <cell r="AJ44">
            <v>0</v>
          </cell>
          <cell r="AK44">
            <v>0</v>
          </cell>
          <cell r="AL44">
            <v>0</v>
          </cell>
          <cell r="AM44">
            <v>0</v>
          </cell>
          <cell r="AN44" t="str">
            <v>x</v>
          </cell>
          <cell r="AO44">
            <v>0</v>
          </cell>
          <cell r="AP44">
            <v>0</v>
          </cell>
          <cell r="AQ44">
            <v>0</v>
          </cell>
          <cell r="AR44">
            <v>0</v>
          </cell>
          <cell r="AS44">
            <v>0</v>
          </cell>
          <cell r="AT44" t="str">
            <v>x</v>
          </cell>
        </row>
        <row r="45">
          <cell r="B45">
            <v>41</v>
          </cell>
          <cell r="C45" t="str">
            <v>MPM4</v>
          </cell>
          <cell r="D45" t="str">
            <v>Gestión para la Nutrición</v>
          </cell>
          <cell r="E45" t="str">
            <v>N/A</v>
          </cell>
          <cell r="F45" t="str">
            <v>N/A</v>
          </cell>
          <cell r="G45" t="str">
            <v>N/A</v>
          </cell>
          <cell r="H45" t="str">
            <v>N/A</v>
          </cell>
          <cell r="I45">
            <v>0</v>
          </cell>
          <cell r="J45">
            <v>0</v>
          </cell>
          <cell r="K45" t="str">
            <v>Dirección de Nutrición</v>
          </cell>
          <cell r="L45" t="str">
            <v>MPM4-03</v>
          </cell>
          <cell r="M45" t="str">
            <v>Porcentaje de niños y niñas entre dos y cinco años victimas de desplazamiento reportados al Sistema de Seguimiento Nutricional - SSN en HI - HCB - CDI (excluyendo FAMI) con desnutrición aguda que mejoraron su estado Nutricional.</v>
          </cell>
          <cell r="N45" t="str">
            <v xml:space="preserve">Evaluar  el efecto de los programas  de HI - HCB - CDI en los niños y niñas victimas de desplazamiento en términos de su estado nutricional </v>
          </cell>
          <cell r="O45" t="str">
            <v>Creciente</v>
          </cell>
          <cell r="P45" t="str">
            <v>Calidad</v>
          </cell>
          <cell r="Q45">
            <v>0.75</v>
          </cell>
          <cell r="R45" t="str">
            <v>Impacto</v>
          </cell>
          <cell r="S45" t="str">
            <v>Eficacia</v>
          </cell>
          <cell r="T45">
            <v>0.78</v>
          </cell>
          <cell r="U45" t="str">
            <v>N/A</v>
          </cell>
          <cell r="V45" t="str">
            <v>Porcentaje</v>
          </cell>
          <cell r="W45" t="str">
            <v>Si</v>
          </cell>
          <cell r="X45" t="str">
            <v>Si</v>
          </cell>
          <cell r="Y45" t="str">
            <v>No</v>
          </cell>
          <cell r="Z45" t="str">
            <v>No</v>
          </cell>
          <cell r="AA45" t="str">
            <v>No</v>
          </cell>
          <cell r="AB45" t="str">
            <v>No</v>
          </cell>
          <cell r="AC45" t="str">
            <v>No.  niños y niñas desplazados entre dos y cinco años reportados al SSN que pasaron a Riesgo o Peso Adecuado para la Talla en HI - HCB - CDI  (excluyendo FAMI)</v>
          </cell>
          <cell r="AD45"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
g) Manteniendo los filtros anteriormente mencionados dirijirse a la columna "EstadoPesoTalla/Final"  y  filtre las opciones  "Riesgo de peso bajo para la talla y Peso adecuado para la talla"  (tomar el dato y registrarlo, este será el numerador).</v>
          </cell>
          <cell r="AE45" t="str">
            <v>Total de niños y niñas desplazados entre dos y cinco años de los HI - HCB - CDI  (excluyendo FAMI) reportados al Sistema de Seguimiento Nutricional con Desnutrición Aguda en el primer trimestre</v>
          </cell>
          <cell r="AF45"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Seleccione en la columna "Desplazado", todos los datos que correspondan a "SI"
f) Posteriomente, en la columna denominada "EstadoPesoTalla/Inicial", filtre los datos que presentan Desnutrición Aguda y Desnutrición Aguda Severa (tomar el dato y registrarlo, este será el denominador).</v>
          </cell>
          <cell r="AG45" t="str">
            <v>Total de niños y niñas desplazados entre dos y cinco años reportados al SSN que pasaron a Riesgo o Peso Adecuado para la Talla en HI - HCB - CDI  (excluyendo FAMI)  /Total de niños y niñas desplazados entre dos y cinco años de los HI, HCB y CDI  (excluyendo FAMI ) reportados al Sistema de Seguimiento Nutricional con Desnutrición Aguda en el primer trimestre* 100</v>
          </cell>
          <cell r="AH45" t="str">
            <v>Semestral</v>
          </cell>
          <cell r="AI45">
            <v>0</v>
          </cell>
          <cell r="AJ45">
            <v>0</v>
          </cell>
          <cell r="AK45">
            <v>0</v>
          </cell>
          <cell r="AL45">
            <v>0</v>
          </cell>
          <cell r="AM45">
            <v>0</v>
          </cell>
          <cell r="AN45" t="str">
            <v>x</v>
          </cell>
          <cell r="AO45">
            <v>0</v>
          </cell>
          <cell r="AP45">
            <v>0</v>
          </cell>
          <cell r="AQ45">
            <v>0</v>
          </cell>
          <cell r="AR45">
            <v>0</v>
          </cell>
          <cell r="AS45">
            <v>0</v>
          </cell>
          <cell r="AT45" t="str">
            <v>x</v>
          </cell>
        </row>
        <row r="46">
          <cell r="B46">
            <v>42</v>
          </cell>
          <cell r="C46" t="str">
            <v>MPM4</v>
          </cell>
          <cell r="D46" t="str">
            <v>Gestión para la Nutrición</v>
          </cell>
          <cell r="E46" t="str">
            <v>N/A</v>
          </cell>
          <cell r="F46" t="str">
            <v>N/A</v>
          </cell>
          <cell r="G46" t="str">
            <v>N/A</v>
          </cell>
          <cell r="H46" t="str">
            <v>N/A</v>
          </cell>
          <cell r="I46">
            <v>0</v>
          </cell>
          <cell r="J46">
            <v>0</v>
          </cell>
          <cell r="K46" t="str">
            <v>Dirección de Nutrición</v>
          </cell>
          <cell r="L46" t="str">
            <v>MPM4-04</v>
          </cell>
          <cell r="M46" t="str">
            <v>Porcentaje de niños y niñas reportados al Sistema de Seguimiento Nutricional –SSN en HI, CDI  y HCB (excluyendo FAMI y menores de 2 años) que permanecieron con  Obesidad</v>
          </cell>
          <cell r="N46" t="str">
            <v xml:space="preserve">Evaluar  el efecto de los programas  de HI - HCB - CDI en los niños y niñas  en términos de su estado nutricional </v>
          </cell>
          <cell r="O46" t="str">
            <v>Decreciente</v>
          </cell>
          <cell r="P46" t="str">
            <v>Calidad</v>
          </cell>
          <cell r="Q46">
            <v>0.4</v>
          </cell>
          <cell r="R46" t="str">
            <v>Impacto</v>
          </cell>
          <cell r="S46" t="str">
            <v>Eficacia</v>
          </cell>
          <cell r="T46">
            <v>0.4</v>
          </cell>
          <cell r="U46" t="str">
            <v>N/A</v>
          </cell>
          <cell r="V46" t="str">
            <v>Porcentaje</v>
          </cell>
          <cell r="W46" t="str">
            <v>Si</v>
          </cell>
          <cell r="X46" t="str">
            <v>Si</v>
          </cell>
          <cell r="Y46" t="str">
            <v>No</v>
          </cell>
          <cell r="Z46" t="str">
            <v>No</v>
          </cell>
          <cell r="AA46" t="str">
            <v>No</v>
          </cell>
          <cell r="AB46" t="str">
            <v>No</v>
          </cell>
          <cell r="AC46" t="str">
            <v>No.  niños y niñas reportados al SSN que continuaron en obesidad en HI - HCB - CDI (excluyendo FAMI y menores de 2 años)</v>
          </cell>
          <cell r="AD46"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
f) Manteniendo los filtros anteriormente mencionados dirijirse a la columna "EstadoIMC/Final"  y  filtre las opciones  "Obesidad"  (tomar el dato y registrarlo, este será el numerador).</v>
          </cell>
          <cell r="AE46" t="str">
            <v xml:space="preserve"> Total de niños y niñas de los HI - HCB - CDI  (excluyendo FAMI y menores de 2 años) reportados al Sistema de Seguimiento Nutricional con obesidad en el primer trimestre</v>
          </cell>
          <cell r="AF46"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Institucional con arrIendo, CDI Institucional sin arrIendo, CDI Modalidad Familiar, HCB Tradicionales Familiares, HCB Agrupados, Hogares  Infantiles, Hogar Empresarial, Hogares Múltiples y Jardines Sociales.
c) Dirijase a las columnas nombradas como flag y filtre para asegurar que solo se revisarán los datos con flag "0".
d) En la columna "GrupoEdad", seleccione únicamente el Grupo 2 (corresponde a los beneficiarios entre 2 años y 4 años 11 meses).
e) Posteriomente, en la columna denominada "EstadoIMC/Inicial", filtre los datos que presentan "Obesidad" (tomar el dato y registrarlo, este será el denominador).</v>
          </cell>
          <cell r="AG46" t="str">
            <v>Total de niños y niñas reportados al SSN que continuaron con obesidad en HI - HCB - CDI (excluyendo FAMI y menores de 2 años)  /Total de niños y niñas de los HI, CDI  y HCB (excluyendo FAMI  y menores de 2 años) reportados al Sistema de Seguimiento Nutricional con obesidad en el primer trimestre* 100</v>
          </cell>
          <cell r="AH46" t="str">
            <v>Semestral</v>
          </cell>
          <cell r="AI46">
            <v>0</v>
          </cell>
          <cell r="AJ46">
            <v>0</v>
          </cell>
          <cell r="AK46">
            <v>0</v>
          </cell>
          <cell r="AL46">
            <v>0</v>
          </cell>
          <cell r="AM46">
            <v>0</v>
          </cell>
          <cell r="AN46" t="str">
            <v>x</v>
          </cell>
          <cell r="AO46">
            <v>0</v>
          </cell>
          <cell r="AP46">
            <v>0</v>
          </cell>
          <cell r="AQ46">
            <v>0</v>
          </cell>
          <cell r="AR46">
            <v>0</v>
          </cell>
          <cell r="AS46">
            <v>0</v>
          </cell>
          <cell r="AT46" t="str">
            <v>x</v>
          </cell>
        </row>
        <row r="47">
          <cell r="B47">
            <v>43</v>
          </cell>
          <cell r="C47" t="str">
            <v>MPM4</v>
          </cell>
          <cell r="D47" t="str">
            <v>Gestión para la Nutrición</v>
          </cell>
          <cell r="E47" t="str">
            <v>N/A</v>
          </cell>
          <cell r="F47" t="str">
            <v>N/A</v>
          </cell>
          <cell r="G47" t="str">
            <v>N/A</v>
          </cell>
          <cell r="H47" t="str">
            <v>N/A</v>
          </cell>
          <cell r="I47">
            <v>0</v>
          </cell>
          <cell r="J47">
            <v>0</v>
          </cell>
          <cell r="K47" t="str">
            <v>Dirección de Nutrición</v>
          </cell>
          <cell r="L47" t="str">
            <v>MPM4-05</v>
          </cell>
          <cell r="M47" t="str">
            <v>Duración en meses de la lactancia materna exclusiva en la modalidad FAMI y CDI Modalidad Familiar</v>
          </cell>
          <cell r="N47" t="str">
            <v xml:space="preserve">Medir el efecto la modalidad FAMI y CDI Modalidad Familiar en relación con la promoción de la lactancia materna exclusiva hasta los 6 meses de edad. </v>
          </cell>
          <cell r="O47" t="str">
            <v>Estático</v>
          </cell>
          <cell r="P47" t="str">
            <v>Calidad</v>
          </cell>
          <cell r="Q47" t="str">
            <v>4,5 Meses</v>
          </cell>
          <cell r="R47" t="str">
            <v>Impacto</v>
          </cell>
          <cell r="S47" t="str">
            <v>Eficacia</v>
          </cell>
          <cell r="T47" t="str">
            <v>4,8 Meses</v>
          </cell>
          <cell r="U47" t="str">
            <v>N/A</v>
          </cell>
          <cell r="V47" t="str">
            <v xml:space="preserve">Numero   </v>
          </cell>
          <cell r="W47" t="str">
            <v>Si</v>
          </cell>
          <cell r="X47" t="str">
            <v>No</v>
          </cell>
          <cell r="Y47" t="str">
            <v>No</v>
          </cell>
          <cell r="Z47" t="str">
            <v>No</v>
          </cell>
          <cell r="AA47" t="str">
            <v>No</v>
          </cell>
          <cell r="AB47" t="str">
            <v>No</v>
          </cell>
          <cell r="AC47" t="str">
            <v>Mediana de la duración en meses de la lactancia materna exclusiva en niños y niñas de 6 meses a 2 años pertenecientes a la modalidad FAMI y CDI Modalidad Familiar</v>
          </cell>
          <cell r="AD47"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e) Posteriomente, en la columna denominada "MesesLactanciaMaternaExclusiva", organice los datos de menor a mayor.
f) Seleccione los datos e inserte la función "Mediana" para obtener el resultado.</v>
          </cell>
          <cell r="AE47" t="str">
            <v>N/A</v>
          </cell>
          <cell r="AF47" t="str">
            <v>N/A</v>
          </cell>
          <cell r="AG47" t="str">
            <v>Mediana de la duración en meses de la lactancia materna exclusiva en niños y niñas de 6 meses a 2 años pertenecientes a la modalidad FAMI y CDI Modalidad Familiar</v>
          </cell>
          <cell r="AH47" t="str">
            <v>Semestral</v>
          </cell>
          <cell r="AI47">
            <v>0</v>
          </cell>
          <cell r="AJ47">
            <v>0</v>
          </cell>
          <cell r="AK47">
            <v>0</v>
          </cell>
          <cell r="AL47">
            <v>0</v>
          </cell>
          <cell r="AM47">
            <v>0</v>
          </cell>
          <cell r="AN47" t="str">
            <v>x</v>
          </cell>
          <cell r="AO47">
            <v>0</v>
          </cell>
          <cell r="AP47">
            <v>0</v>
          </cell>
          <cell r="AQ47">
            <v>0</v>
          </cell>
          <cell r="AR47">
            <v>0</v>
          </cell>
          <cell r="AS47">
            <v>0</v>
          </cell>
          <cell r="AT47" t="str">
            <v>x</v>
          </cell>
        </row>
        <row r="48">
          <cell r="B48">
            <v>44</v>
          </cell>
          <cell r="C48" t="str">
            <v>MPM4</v>
          </cell>
          <cell r="D48" t="str">
            <v>Gestión para la Nutrición</v>
          </cell>
          <cell r="E48" t="str">
            <v>N/A</v>
          </cell>
          <cell r="F48" t="str">
            <v>N/A</v>
          </cell>
          <cell r="G48" t="str">
            <v>N/A</v>
          </cell>
          <cell r="H48" t="str">
            <v>N/A</v>
          </cell>
          <cell r="I48">
            <v>0</v>
          </cell>
          <cell r="J48">
            <v>0</v>
          </cell>
          <cell r="K48" t="str">
            <v>Dirección de Nutrición</v>
          </cell>
          <cell r="L48" t="str">
            <v>MPM4-06</v>
          </cell>
          <cell r="M48" t="str">
            <v>Porcentaje de niños y niñas  atendidos en la modalidad FAMI y CDI Modalidad Familiar con lactancia materna exclusiva hasta los seis meses</v>
          </cell>
          <cell r="N48" t="str">
            <v>Medir el efecto la modalidad FAMI y CDI Modalidad Familiar en relación con la promoción de la lactancia materna exclusiva hasta los 6 meses de edad.</v>
          </cell>
          <cell r="O48" t="str">
            <v>Estático</v>
          </cell>
          <cell r="P48" t="str">
            <v>Calidad</v>
          </cell>
          <cell r="Q48">
            <v>0.24</v>
          </cell>
          <cell r="R48" t="str">
            <v>Impacto</v>
          </cell>
          <cell r="S48" t="str">
            <v>Eficacia</v>
          </cell>
          <cell r="T48">
            <v>0.25</v>
          </cell>
          <cell r="U48" t="str">
            <v>N/A</v>
          </cell>
          <cell r="V48" t="str">
            <v>Porcentaje</v>
          </cell>
          <cell r="W48" t="str">
            <v>Si</v>
          </cell>
          <cell r="X48" t="str">
            <v>Si</v>
          </cell>
          <cell r="Y48" t="str">
            <v>No</v>
          </cell>
          <cell r="Z48" t="str">
            <v>No</v>
          </cell>
          <cell r="AA48" t="str">
            <v>No</v>
          </cell>
          <cell r="AB48" t="str">
            <v>No</v>
          </cell>
          <cell r="AC48" t="str">
            <v>No.  de niños y niñas entre 6 meses y dos años atendidos en la modalidad FAMI y CDI Modalidad Familiar que recibieron lactancia materna exclusiva hasta los 6 meses de edad.</v>
          </cell>
          <cell r="AD48" t="str">
            <v>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e) Posteriomente, en la columna denominada "MesesLactanciaMaternaExclusiva",  filtre únicamente los datos que correspondan a seis meses -6-  (tomar el dato y registrarlo, este será el numerador).</v>
          </cell>
          <cell r="AE48" t="str">
            <v>Total niños y niñas entre 6 meses y 2 años atendidos en  la modalidad FAMI y CDI Modalidad Familiar</v>
          </cell>
          <cell r="AF48" t="str">
            <v xml:space="preserve">1. Con el reporte en formato Excel generado por el Sistema de Información  CUÉNTAME de la Regional y/o Centro zonal que corresponda, y las modalidades de atención de Primera Infancia realice los siguientes pasos: 
a) Genere la opción de filtro a través de la barra de herramientas en la pestaña "Datos" de excel.
b) Seleccione en la columna "NombreServicio" las siguientes opciones:  CDI Modalidad Familiar  y  HCB FAMI.
c) En la columna "GrupoEdad", seleccione únicamente el Grupo 1 (corresponde a los beneficiarios entre 0 años y 1 años 11 meses.
d) En la columna "Edadmeses",  elimine los datos que sean menores de 6 meses. (tomar el dato y registrarlo, este será el denominador).
</v>
          </cell>
          <cell r="AG48" t="str">
            <v>Número de niños y niñas entre 6 meses y dos años atendidos en la modalidad FAMI y CDI Modalidad Familiar que recibieron lactancia materna exclusiva hasta los 6 meses de edad / Total niños y niñas entre 6 meses y 2 años atendidos en  la modalidad FAMI y CDI Modalidad Familiar * 100</v>
          </cell>
          <cell r="AH48" t="str">
            <v>Semestral</v>
          </cell>
          <cell r="AI48">
            <v>0</v>
          </cell>
          <cell r="AJ48">
            <v>0</v>
          </cell>
          <cell r="AK48">
            <v>0</v>
          </cell>
          <cell r="AL48">
            <v>0</v>
          </cell>
          <cell r="AM48">
            <v>0</v>
          </cell>
          <cell r="AN48" t="str">
            <v>x</v>
          </cell>
          <cell r="AO48">
            <v>0</v>
          </cell>
          <cell r="AP48">
            <v>0</v>
          </cell>
          <cell r="AQ48">
            <v>0</v>
          </cell>
          <cell r="AR48">
            <v>0</v>
          </cell>
          <cell r="AS48">
            <v>0</v>
          </cell>
          <cell r="AT48" t="str">
            <v>x</v>
          </cell>
        </row>
        <row r="49">
          <cell r="B49">
            <v>45</v>
          </cell>
          <cell r="C49" t="str">
            <v>MPM4</v>
          </cell>
          <cell r="D49" t="str">
            <v>Gestión para la Nutrición</v>
          </cell>
          <cell r="E49" t="str">
            <v>N/A</v>
          </cell>
          <cell r="F49" t="str">
            <v>N/A</v>
          </cell>
          <cell r="G49" t="str">
            <v>N/A</v>
          </cell>
          <cell r="H49" t="str">
            <v>N/A</v>
          </cell>
          <cell r="I49">
            <v>0</v>
          </cell>
          <cell r="J49">
            <v>0</v>
          </cell>
          <cell r="K49" t="str">
            <v>Dirección de Nutrición</v>
          </cell>
          <cell r="L49" t="str">
            <v>MPM4-07</v>
          </cell>
          <cell r="M49" t="str">
            <v>Niños y niñas que mejoraron su estado Nutricional que se encuentran en la modalidad Recuperación Nutricional con Énfasis en los Primeros 1.000 Días - RN1.000</v>
          </cell>
          <cell r="N49" t="str">
            <v>Evaluar el efecto sobre el estado nutricional de los niños y niñas que ingresan con desnutrición aguda, aguda severa o riesgo de desnutrición aguda, desnutrición global y  global severa, atendidos en la modalidad de Recuperación Nutricional con Énfasis en los Primeros 1.000 Días al final de los seis (6) meses de permanencia en esta modalidad.</v>
          </cell>
          <cell r="O49" t="str">
            <v>Creciente</v>
          </cell>
          <cell r="P49" t="str">
            <v>Calidad</v>
          </cell>
          <cell r="Q49">
            <v>0</v>
          </cell>
          <cell r="R49" t="str">
            <v>Impacto</v>
          </cell>
          <cell r="S49" t="str">
            <v>Eficacia</v>
          </cell>
          <cell r="T49">
            <v>0.8</v>
          </cell>
          <cell r="U49" t="str">
            <v>N/A</v>
          </cell>
          <cell r="V49" t="str">
            <v>Porcentaje</v>
          </cell>
          <cell r="W49" t="str">
            <v>Si</v>
          </cell>
          <cell r="X49" t="str">
            <v>Si</v>
          </cell>
          <cell r="Y49" t="str">
            <v>No</v>
          </cell>
          <cell r="Z49" t="str">
            <v>No</v>
          </cell>
          <cell r="AA49" t="str">
            <v>No</v>
          </cell>
          <cell r="AB49" t="str">
            <v>No</v>
          </cell>
          <cell r="AC49" t="str">
            <v>Total de niños y niñas menores de 5 años atendidos en la modalidad  Recuperación Nutricional con Énfasis en los Primeros 1.000 Días que mejoran su estado nutricional  al final de los seis (6) meses de permanencia</v>
          </cell>
          <cell r="AD49"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Dirijase a las columnas nombradas como flag y filtre para asegurar que sólo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
e) Manteniendo los filtros anteriormente mencionados dirijirse a la columna clasificación nutricional Peso para la talla final y peso para la edad final (WHZ6 y WAZ6 de acuerdo al grupo de edad: P/T mayor de 2 años y P/E menor de 2 años), para los niños y niñas que ingresaron con desnutrición  aguda, desnutrición aguda severa, desnutrición global y desnutrición global severa filtrar por las opciones  "Riesgo de desnutrición y Peso adecuado"  (tomar el dato y registrarlo, este será la primera parte del numerador).
f)  Para los niños y niñas que ingresaron con riesgo de desnutrición  aguda, filtrar por la opción "Peso adecuado para la talla"  (tomar el dato y registrarlo, este será la segunda  parte del numerador).
g) Sumar los datos obtenidos en el punto e y f, este será el valor total del numerador.</v>
          </cell>
          <cell r="AE49" t="str">
            <v>Total de niños y niñas menores de 5 años que ingresan a la modalidad de Recuperación Nutricional con Énfasis en los Primeros 1.000 Días con seis (6) meses de permanencia</v>
          </cell>
          <cell r="AF49"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Dirijase a las columnas nombradas como flag y filtre para asegurar que solo se revisarán los datos con flag "0".
c) Para el proceso de análisis se debe considerar únicamente los niños y niñas que hayan completado los seis (6) meses de atención, a través de 6 registros de peso y talla. 
d)  Posteriomente, filtrar las columnas de clasificación nutricional Peso para la talla Inicial y peso para la edad inicial (WHZ1 y WAZ1 de acuerdo al grupo de edad: P/T mayor de 2 años y P/E menor de 2 años), filtrar los datos que presentan riesgo de desnutrición aguda, desnutrición  aguda, desnutrición aguda severa. desnutrición global y desnutrición global severa (tomar el dato y registrarlo, este será el denominador).</v>
          </cell>
          <cell r="AG49" t="str">
            <v>Total de niños y niñas menores de 5 años atendidos en la modalidad Recuperación Nutricional con Énfasis en los Primeros 1.000 Días que mejoran su estado nutricional  al final de los seis (6) meses de permanencia / Total de niños y niñas menores de 5 años que ingresan a la modalidad de Recuperación Nutricional con Énfasis en los Primeros 1.000 Días con seis (6) meses de permanencia* 100</v>
          </cell>
          <cell r="AH49" t="str">
            <v>Semestral</v>
          </cell>
          <cell r="AI49">
            <v>0</v>
          </cell>
          <cell r="AJ49">
            <v>0</v>
          </cell>
          <cell r="AK49">
            <v>0</v>
          </cell>
          <cell r="AL49">
            <v>0</v>
          </cell>
          <cell r="AM49">
            <v>0</v>
          </cell>
          <cell r="AN49" t="str">
            <v>x</v>
          </cell>
          <cell r="AO49">
            <v>0</v>
          </cell>
          <cell r="AP49">
            <v>0</v>
          </cell>
          <cell r="AQ49">
            <v>0</v>
          </cell>
          <cell r="AR49">
            <v>0</v>
          </cell>
          <cell r="AS49">
            <v>0</v>
          </cell>
          <cell r="AT49" t="str">
            <v>x</v>
          </cell>
        </row>
        <row r="50">
          <cell r="B50">
            <v>46</v>
          </cell>
          <cell r="C50" t="str">
            <v>MPM4</v>
          </cell>
          <cell r="D50" t="str">
            <v>Gestión para la Nutrición</v>
          </cell>
          <cell r="E50" t="str">
            <v>N/A</v>
          </cell>
          <cell r="F50" t="str">
            <v>N/A</v>
          </cell>
          <cell r="G50" t="str">
            <v>Gestión misional y de gobierno</v>
          </cell>
          <cell r="H50" t="str">
            <v>Indicadores y metas de gobierno</v>
          </cell>
          <cell r="I50">
            <v>0</v>
          </cell>
          <cell r="J50">
            <v>0</v>
          </cell>
          <cell r="K50" t="str">
            <v>Dirección de Nutrición</v>
          </cell>
          <cell r="L50" t="str">
            <v>PA-26</v>
          </cell>
          <cell r="M50" t="str">
            <v>Porcentaje de Mujeres en periodo de Gestación y Madres en periodo de Lactancia con bajo peso atendidas mediante la modalidad de Recuperación Nutricional con Énfasis en los Primeros 1.000 días que mejoran su estado nutricional.</v>
          </cell>
          <cell r="N50" t="str">
            <v>Evaluar el efecto de seis (6) meses de atención en la modalidad de Recuperación Nutricional con Énfasis en los Primeros 1.000 Días sobre el estado nutricional de las mujeres gestantes que ingresan con bajo peso para la edad gestacional y madres en periodo de lactancia que ingresan con bajo peso.</v>
          </cell>
          <cell r="O50" t="str">
            <v>Creciente</v>
          </cell>
          <cell r="P50" t="str">
            <v>Calidad</v>
          </cell>
          <cell r="Q50">
            <v>0</v>
          </cell>
          <cell r="R50" t="str">
            <v>Impacto</v>
          </cell>
          <cell r="S50" t="str">
            <v>Eficacia</v>
          </cell>
          <cell r="T50">
            <v>0.7</v>
          </cell>
          <cell r="U50">
            <v>0.8</v>
          </cell>
          <cell r="V50" t="str">
            <v>Porcentaje</v>
          </cell>
          <cell r="W50" t="str">
            <v>Si</v>
          </cell>
          <cell r="X50" t="str">
            <v>Si</v>
          </cell>
          <cell r="Y50" t="str">
            <v>No</v>
          </cell>
          <cell r="Z50" t="str">
            <v>No</v>
          </cell>
          <cell r="AA50" t="str">
            <v>Si</v>
          </cell>
          <cell r="AB50" t="str">
            <v>Si</v>
          </cell>
          <cell r="AC50" t="str">
            <v>Total de mujeres gestantes y madres en periodo de lactancia atendidas en la modalidad  Recuperación Nutricional con Énfasis en los Primeros 1.000 Días que mejoran su estado nutricional al final de los seis (6) meses de permanencia.</v>
          </cell>
          <cell r="AD50"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
d) Manteniendo los filtros anteriormente mencionados dirijirse a la columna clasificación nutricional indice de masa corporal para la edad gestacional e indice de masa corporal para las mujeres en periodo de lactancia(final) contar los datos que registran normalidad (tomar el dato y registrarlo, este será el numerador).</v>
          </cell>
          <cell r="AE50" t="str">
            <v>Total de mujeres gestantes que ingresan a la modalidad de Recuperación Nutricional con Énfasis en los Primeros 1.000 Días con seis (6) meses de permanencia</v>
          </cell>
          <cell r="AF50" t="str">
            <v>1. Con el reporte en formato Excel generado por el sistema CUENTAME de la modalidad de Recuperación Nutricional con Énfasis en los Primeros 1.000 Días y sus diferentes variables procesadas, realice los siguientes pasos:  
a) Genere la opción de filtro a través de la barra de herramientas en la pestaña "Datos" de excel.
b) Para el proceso de análisis se debe considerar únicamente las mujeres gestantes y madres en periodo de lactancia que hayan completado los seis (6) meses de atención, a través de 6 registros de peso y semanas de gestación e IMC respectivamente.
c)  Posteriomente, filtrar las columnas de clasificación nutricional, indice de masa corporal para la edad gestacional e indice de masa corporal para las mujeres en periodo de lactancia(inicial), filtrar los datos que presentan bajo peso en el caso de las gestantes y delgadez en el caso de las madres lactantes (tomar el dato y registrarlo, este será el denominador).</v>
          </cell>
          <cell r="AG50" t="str">
            <v>Total de mujeres gestantes y madres en periodo de lactancia que mejoran su estado nutricional al final de los seis (6) meses de permanencia en la modalidad Recuperación Nutricional con Énfasis en los Primeros 1.000 Días / Total de mujeres gestantes y madres en periodo de lactancia que ingresan a la modalidad de Recuperación Nutricional con Énfasis en los Primeros 1.000 Días con seis (6) meses de permanencia* 100</v>
          </cell>
          <cell r="AH50" t="str">
            <v>Semestral</v>
          </cell>
          <cell r="AI50">
            <v>0</v>
          </cell>
          <cell r="AJ50">
            <v>0</v>
          </cell>
          <cell r="AK50">
            <v>0</v>
          </cell>
          <cell r="AL50">
            <v>0</v>
          </cell>
          <cell r="AM50">
            <v>0</v>
          </cell>
          <cell r="AN50" t="str">
            <v>x</v>
          </cell>
          <cell r="AO50">
            <v>0</v>
          </cell>
          <cell r="AP50">
            <v>0</v>
          </cell>
          <cell r="AQ50">
            <v>0</v>
          </cell>
          <cell r="AR50">
            <v>0</v>
          </cell>
          <cell r="AS50">
            <v>0</v>
          </cell>
          <cell r="AT50" t="str">
            <v>x</v>
          </cell>
        </row>
        <row r="51">
          <cell r="B51">
            <v>47</v>
          </cell>
          <cell r="C51" t="str">
            <v>MPM4</v>
          </cell>
          <cell r="D51" t="str">
            <v>Gestión para la Nutrición</v>
          </cell>
          <cell r="E51" t="str">
            <v>N/A</v>
          </cell>
          <cell r="F51" t="str">
            <v>N/A</v>
          </cell>
          <cell r="G51" t="str">
            <v>Gestión misional y de gobierno</v>
          </cell>
          <cell r="H51" t="str">
            <v>Indicadores y metas de gobierno</v>
          </cell>
          <cell r="I51">
            <v>0</v>
          </cell>
          <cell r="J51">
            <v>0</v>
          </cell>
          <cell r="K51" t="str">
            <v>Dirección de Nutrición</v>
          </cell>
          <cell r="L51" t="str">
            <v>PA-27</v>
          </cell>
          <cell r="M51" t="str">
            <v>Porcentaje de Niños y Niñas menores de 5 años que ingresan a la Estrategia de Recuperación Nutrición y mejoran y/o recuperan su estado Nutricional</v>
          </cell>
          <cell r="N51" t="str">
            <v>Niños y niñas que mejoraron su estado Nutricional que se encuentran en la Estrategia de Recuperación Nutricional</v>
          </cell>
          <cell r="O51" t="str">
            <v>Creciente</v>
          </cell>
          <cell r="P51" t="str">
            <v>Calidad</v>
          </cell>
          <cell r="Q51">
            <v>0.7</v>
          </cell>
          <cell r="R51" t="str">
            <v>Impacto</v>
          </cell>
          <cell r="S51" t="str">
            <v>Eficacia</v>
          </cell>
          <cell r="T51">
            <v>0.8</v>
          </cell>
          <cell r="U51">
            <v>0.8</v>
          </cell>
          <cell r="V51" t="str">
            <v>Número</v>
          </cell>
          <cell r="W51" t="str">
            <v>Si</v>
          </cell>
          <cell r="X51" t="str">
            <v>Si</v>
          </cell>
          <cell r="Y51" t="str">
            <v>No</v>
          </cell>
          <cell r="Z51" t="str">
            <v>No</v>
          </cell>
          <cell r="AA51" t="str">
            <v>Si</v>
          </cell>
          <cell r="AB51" t="str">
            <v>Si</v>
          </cell>
          <cell r="AC51" t="str">
            <v>Total de niños y niñas menores de 5 años atendidos en la modalidad  Recuperación Nutricional con Enfoque Comunitario que mejoran su estado nutricional  al final de los seis (6) meses de permanencia</v>
          </cell>
          <cell r="AD51" t="str">
            <v>1) Partiendo de la información analaizada de los indicadores de CRN, RNEC y RN1000 (&lt;5 años), tomar los datos reportados como denominador en este mismo periodo y sumarlos, este resultado corresponde al denominador.
2) Tomar la información reportada como numerador en este mismo periodo para los indicadores de CRN, RNEC y RN1000 (&lt;5 años) sumarlos, este resultado corresponde al numerador.</v>
          </cell>
          <cell r="AE51" t="str">
            <v>Total de niños y niñas menores de 5 años que ingresan a la modalidad de Recuperación Nutricional con Enfoque Comunitario con seis (6) meses de permanencia</v>
          </cell>
          <cell r="AF51" t="str">
            <v>1) Partiendo de la información analaizada de los indicadores de CRN, RNEC y RN1000 (&lt;5 años), tomar los datos reportados como denominador en este mismo periodo y sumarlos, este resultado corresponde al denominador.</v>
          </cell>
          <cell r="AG51" t="str">
            <v>Total de niños y niñas menores de 5 años atendidos en la Estrategia de Recuperación Nutricional que mejoran y/o recuperan su estado nutricional  al final de su intervención / Total de niños y niñas menores de 5 años que ingresan a la Estrategia de Recuperación Nutricional y terminan su proceso de atención* 100</v>
          </cell>
          <cell r="AH51" t="str">
            <v>Semestral</v>
          </cell>
          <cell r="AI51">
            <v>0</v>
          </cell>
          <cell r="AJ51">
            <v>0</v>
          </cell>
          <cell r="AK51">
            <v>0</v>
          </cell>
          <cell r="AL51">
            <v>0</v>
          </cell>
          <cell r="AM51">
            <v>0</v>
          </cell>
          <cell r="AN51" t="str">
            <v>x</v>
          </cell>
          <cell r="AO51">
            <v>0</v>
          </cell>
          <cell r="AP51">
            <v>0</v>
          </cell>
          <cell r="AQ51">
            <v>0</v>
          </cell>
          <cell r="AR51">
            <v>0</v>
          </cell>
          <cell r="AS51">
            <v>0</v>
          </cell>
          <cell r="AT51" t="str">
            <v>x</v>
          </cell>
        </row>
        <row r="52">
          <cell r="B52">
            <v>48</v>
          </cell>
          <cell r="C52" t="str">
            <v>MPM4</v>
          </cell>
          <cell r="D52" t="str">
            <v>Gestión para la Nutrición</v>
          </cell>
          <cell r="E52" t="str">
            <v>N/A</v>
          </cell>
          <cell r="F52" t="str">
            <v>N/A</v>
          </cell>
          <cell r="G52" t="str">
            <v>Gestión misional y de gobierno</v>
          </cell>
          <cell r="H52" t="str">
            <v>Indicadores y metas de gobierno</v>
          </cell>
          <cell r="I52">
            <v>0</v>
          </cell>
          <cell r="J52">
            <v>0</v>
          </cell>
          <cell r="K52" t="str">
            <v>Dirección de Nutrición</v>
          </cell>
          <cell r="L52" t="str">
            <v>PA-28</v>
          </cell>
          <cell r="M52" t="str">
            <v>Entes Territoriales asesorados en las acciones propias de la Política de Seguridad Alimentaria y Nutricional</v>
          </cell>
          <cell r="N52" t="str">
            <v xml:space="preserve">Medir el número de entes Territoriales con asesoría técnica para el desarrollo de las acciones propias de la Política de Seguridad Alimentaria y Nutricional. </v>
          </cell>
          <cell r="O52" t="str">
            <v>Creciente</v>
          </cell>
          <cell r="P52" t="str">
            <v>Calidad</v>
          </cell>
          <cell r="Q52">
            <v>0</v>
          </cell>
          <cell r="R52" t="str">
            <v>Resultado</v>
          </cell>
          <cell r="S52" t="str">
            <v>Eficacia</v>
          </cell>
          <cell r="T52">
            <v>16</v>
          </cell>
          <cell r="U52">
            <v>33</v>
          </cell>
          <cell r="V52" t="str">
            <v>Número</v>
          </cell>
          <cell r="W52" t="str">
            <v>Si</v>
          </cell>
          <cell r="X52" t="str">
            <v>No</v>
          </cell>
          <cell r="Y52" t="str">
            <v>No</v>
          </cell>
          <cell r="Z52" t="str">
            <v>No</v>
          </cell>
          <cell r="AA52" t="str">
            <v>Si</v>
          </cell>
          <cell r="AB52" t="str">
            <v>Si</v>
          </cell>
          <cell r="AC52" t="str">
            <v>No.  de Entes Territoriales con asesoría técnica en las acciones propias de la Política de Seguridad Alimentaria y Nutricional</v>
          </cell>
          <cell r="AD52" t="str">
            <v>FALTA, la HV No tiene Fuente</v>
          </cell>
          <cell r="AE52" t="str">
            <v>N/A</v>
          </cell>
          <cell r="AF52" t="str">
            <v>N/A</v>
          </cell>
          <cell r="AG52" t="str">
            <v>No.  de Entes Territoriales con asesoría técnica en las acciones propias de la Política de Seguridad Alimentaria y Nutricional</v>
          </cell>
          <cell r="AH52" t="str">
            <v>Semestral</v>
          </cell>
          <cell r="AI52">
            <v>0</v>
          </cell>
          <cell r="AJ52">
            <v>0</v>
          </cell>
          <cell r="AK52">
            <v>0</v>
          </cell>
          <cell r="AL52">
            <v>0</v>
          </cell>
          <cell r="AM52">
            <v>0</v>
          </cell>
          <cell r="AN52" t="str">
            <v>X</v>
          </cell>
          <cell r="AO52">
            <v>0</v>
          </cell>
          <cell r="AP52">
            <v>0</v>
          </cell>
          <cell r="AQ52">
            <v>0</v>
          </cell>
          <cell r="AR52">
            <v>0</v>
          </cell>
          <cell r="AS52">
            <v>0</v>
          </cell>
          <cell r="AT52" t="str">
            <v>X</v>
          </cell>
        </row>
        <row r="53">
          <cell r="B53">
            <v>49</v>
          </cell>
          <cell r="C53" t="str">
            <v>MPM4</v>
          </cell>
          <cell r="D53" t="str">
            <v>Gestión para la Nutrición</v>
          </cell>
          <cell r="E53" t="str">
            <v>N/A</v>
          </cell>
          <cell r="F53" t="str">
            <v>N/A</v>
          </cell>
          <cell r="G53" t="str">
            <v>Gestión misional y de gobierno</v>
          </cell>
          <cell r="H53" t="str">
            <v>Indicadores y metas de gobierno</v>
          </cell>
          <cell r="I53">
            <v>0</v>
          </cell>
          <cell r="J53">
            <v>0</v>
          </cell>
          <cell r="K53" t="str">
            <v>Dirección de Nutrición</v>
          </cell>
          <cell r="L53" t="str">
            <v>PA-29</v>
          </cell>
          <cell r="M53" t="str">
            <v>Capacitaciones a Servidores Públicos, contratistas y Agentes del Sistema Nacional de Bienestar Familiar en las acciones propias de la Política de Seguridad Alimentaria y Nutricional</v>
          </cell>
          <cell r="N53" t="str">
            <v xml:space="preserve">Determinar el numero de Servidores Públicos, contratistas y Agentes del Sistema Nacional de Bienestar Familiar capacitados en herramientas técnicas de Seguridad Alimentaria y Nutricional. </v>
          </cell>
          <cell r="O53" t="str">
            <v>Creciente</v>
          </cell>
          <cell r="P53" t="str">
            <v>Calidad</v>
          </cell>
          <cell r="Q53">
            <v>0</v>
          </cell>
          <cell r="R53" t="str">
            <v>Resultado</v>
          </cell>
          <cell r="S53" t="str">
            <v>Eficacia</v>
          </cell>
          <cell r="T53">
            <v>1050</v>
          </cell>
          <cell r="U53">
            <v>4758</v>
          </cell>
          <cell r="V53" t="str">
            <v>Número</v>
          </cell>
          <cell r="W53" t="str">
            <v>Si</v>
          </cell>
          <cell r="X53" t="str">
            <v>No</v>
          </cell>
          <cell r="Y53" t="str">
            <v>No</v>
          </cell>
          <cell r="Z53" t="str">
            <v>No</v>
          </cell>
          <cell r="AA53" t="str">
            <v>Si</v>
          </cell>
          <cell r="AB53" t="str">
            <v>Si</v>
          </cell>
          <cell r="AC53" t="str">
            <v xml:space="preserve">No.  Servidores Públicos, contratistas y Agentes del Sistema Nacional de Bienestar Familiar capacitados en herramientas técnicas de Seguridad Alimentaria y Nutricional. </v>
          </cell>
          <cell r="AD53" t="str">
            <v>Listados de asistencia eventos presenciales y/o virtuales.
Plan de Asistencia Tecnica</v>
          </cell>
          <cell r="AE53" t="str">
            <v>N/A</v>
          </cell>
          <cell r="AF53" t="str">
            <v>N/A</v>
          </cell>
          <cell r="AG53" t="str">
            <v xml:space="preserve">No.  Servidores Públicos, contratistas y Agentes del Sistema Nacional de Bienestar Familiar capacitados en herramientas técnicas de Seguridad Alimentaria y Nutricional. </v>
          </cell>
          <cell r="AH53" t="str">
            <v>Semestral</v>
          </cell>
          <cell r="AI53">
            <v>0</v>
          </cell>
          <cell r="AJ53">
            <v>0</v>
          </cell>
          <cell r="AK53">
            <v>0</v>
          </cell>
          <cell r="AL53">
            <v>0</v>
          </cell>
          <cell r="AM53">
            <v>0</v>
          </cell>
          <cell r="AN53" t="str">
            <v>x</v>
          </cell>
          <cell r="AO53">
            <v>0</v>
          </cell>
          <cell r="AP53">
            <v>0</v>
          </cell>
          <cell r="AQ53">
            <v>0</v>
          </cell>
          <cell r="AR53">
            <v>0</v>
          </cell>
          <cell r="AS53">
            <v>0</v>
          </cell>
          <cell r="AT53" t="str">
            <v>x</v>
          </cell>
        </row>
        <row r="54">
          <cell r="B54">
            <v>50</v>
          </cell>
          <cell r="C54" t="str">
            <v>MPM4</v>
          </cell>
          <cell r="D54" t="str">
            <v>Gestión para la Nutrición</v>
          </cell>
          <cell r="E54" t="str">
            <v>N/A</v>
          </cell>
          <cell r="F54" t="str">
            <v>N/A</v>
          </cell>
          <cell r="G54" t="str">
            <v>Gestión misional y de gobierno</v>
          </cell>
          <cell r="H54" t="str">
            <v>Indicadores y metas de gobierno</v>
          </cell>
          <cell r="I54">
            <v>0</v>
          </cell>
          <cell r="J54">
            <v>0</v>
          </cell>
          <cell r="K54" t="str">
            <v>Dirección de Nutrición</v>
          </cell>
          <cell r="L54" t="str">
            <v>PA-30</v>
          </cell>
          <cell r="M54" t="str">
            <v xml:space="preserve"> Niñas y Niños menores de 5 años y mujeres gestantes microfocalizados en el marco del el Plan de Mitigación y Riesgo de Desnutrición</v>
          </cell>
          <cell r="N54" t="str">
            <v>Microfocalizar a Niñas y Niños menores de 5 años y mujeres gestantes sin atención con el fin de vincular a la Modalidad según las necesidades.</v>
          </cell>
          <cell r="O54" t="str">
            <v>Creciente</v>
          </cell>
          <cell r="P54" t="str">
            <v>Calidad</v>
          </cell>
          <cell r="Q54">
            <v>44049</v>
          </cell>
          <cell r="R54" t="str">
            <v>Impacto</v>
          </cell>
          <cell r="S54" t="str">
            <v>Eficacia</v>
          </cell>
          <cell r="T54">
            <v>40000</v>
          </cell>
          <cell r="U54">
            <v>376528</v>
          </cell>
          <cell r="V54" t="str">
            <v>Porcentaje</v>
          </cell>
          <cell r="W54" t="str">
            <v>Si</v>
          </cell>
          <cell r="X54" t="str">
            <v>No</v>
          </cell>
          <cell r="Y54" t="str">
            <v>No</v>
          </cell>
          <cell r="Z54" t="str">
            <v>No</v>
          </cell>
          <cell r="AA54" t="str">
            <v>Si</v>
          </cell>
          <cell r="AB54" t="str">
            <v>Si</v>
          </cell>
          <cell r="AC54" t="str">
            <v>Total de niños y niñas menores de 5 años y mujeres gestantes identificados sin atención y vinculados a una modalidad de apoyo alimentario</v>
          </cell>
          <cell r="AD54" t="str">
            <v>Reportes de Regionales y Centros Zonales</v>
          </cell>
          <cell r="AE54" t="str">
            <v>Total de niños y niñas menores de 5 años y mujeres gestantes Microfocalizados en los Municipios priorizados por el plan.</v>
          </cell>
          <cell r="AF54" t="str">
            <v>Reportes de Regionales y Centros Zonales</v>
          </cell>
          <cell r="AG54" t="str">
            <v>Total de niños y niñas menores de 5 años y mujeres gestantes identificados sin atención y vinculados a una modalidad de apoyo alimentario/ Total de niños y niñas menores de 5 años y mujeres gestantes iMicrofocalizados en los Municipios priorizados por el plan.</v>
          </cell>
          <cell r="AH54" t="str">
            <v>Semestral</v>
          </cell>
          <cell r="AI54">
            <v>0</v>
          </cell>
          <cell r="AJ54">
            <v>0</v>
          </cell>
          <cell r="AK54">
            <v>0</v>
          </cell>
          <cell r="AL54">
            <v>0</v>
          </cell>
          <cell r="AM54">
            <v>0</v>
          </cell>
          <cell r="AN54" t="str">
            <v>x</v>
          </cell>
          <cell r="AO54">
            <v>0</v>
          </cell>
          <cell r="AP54">
            <v>0</v>
          </cell>
          <cell r="AQ54">
            <v>0</v>
          </cell>
          <cell r="AR54">
            <v>0</v>
          </cell>
          <cell r="AS54">
            <v>0</v>
          </cell>
          <cell r="AT54" t="str">
            <v>x</v>
          </cell>
        </row>
        <row r="55">
          <cell r="B55">
            <v>51</v>
          </cell>
          <cell r="C55" t="str">
            <v>MPM5</v>
          </cell>
          <cell r="D55" t="str">
            <v>Gestión para la Protección</v>
          </cell>
          <cell r="E55" t="str">
            <v>MPM5-P1</v>
          </cell>
          <cell r="F55" t="str">
            <v>Gestión Restablecimiento de Derechos</v>
          </cell>
          <cell r="G55" t="str">
            <v>Gestión misional y de gobierno</v>
          </cell>
          <cell r="H55" t="str">
            <v>Indicadores y metas de gobierno</v>
          </cell>
          <cell r="I55">
            <v>0</v>
          </cell>
          <cell r="J55">
            <v>0</v>
          </cell>
          <cell r="K55" t="str">
            <v xml:space="preserve">Subdirección de Restablecimiento de Derechos </v>
          </cell>
          <cell r="L55" t="str">
            <v>PA-31</v>
          </cell>
          <cell r="M55" t="str">
            <v xml:space="preserve">Porcentaje de adolescentes y jóvenes sin discapacidad  mayores de 15 años, con declaratoria de adoptabilidad, desvinculados  de los grupos organizados al margen de la ley y/o vinculados al SRPA , con estudios de bachillerato terminado que estén vinculados a procesos de formación. </v>
          </cell>
          <cell r="N55" t="str">
            <v>Establecer el porcentaje de  adolescentes y Jóvenes mayores de 15 años, sin discapacidad, con declaratoria de adoptabilidad, desvinculados  de los grupos organizados al margen de la ley y/o vinculados al SRPA , cuentan con estudios de bachillerato terminado y están vinculados a proceso de formación como parte de su proceso de proyecto de vida.</v>
          </cell>
          <cell r="O55" t="str">
            <v>Estático</v>
          </cell>
          <cell r="P55" t="str">
            <v>Resultado</v>
          </cell>
          <cell r="Q55">
            <v>0.98</v>
          </cell>
          <cell r="R55" t="str">
            <v>Resultado</v>
          </cell>
          <cell r="S55" t="str">
            <v>Eficacia</v>
          </cell>
          <cell r="T55">
            <v>1</v>
          </cell>
          <cell r="U55" t="str">
            <v>N/A</v>
          </cell>
          <cell r="V55" t="str">
            <v>Porcentaje</v>
          </cell>
          <cell r="W55" t="str">
            <v>Si</v>
          </cell>
          <cell r="X55" t="str">
            <v>Si</v>
          </cell>
          <cell r="Y55" t="str">
            <v>Si</v>
          </cell>
          <cell r="Z55" t="str">
            <v>No</v>
          </cell>
          <cell r="AA55" t="str">
            <v>No</v>
          </cell>
          <cell r="AB55" t="str">
            <v>Si</v>
          </cell>
          <cell r="AC55" t="str">
            <v>Adolescentes y jóvenes sin discapacidad mayores de 15 años, con declaratoria de adoptabilidad, desvinculados  de los grupos organizados al margen de la ley y/o vinculados al SRPA, con estudios de bachillerato terminado que estén vinculados a procesos de formación.</v>
          </cell>
          <cell r="AD55" t="str">
            <v>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Novedades SRPA v1".</v>
          </cell>
          <cell r="AE55" t="str">
            <v>Total de adolescentes y jóvenes sin discapacidad mayores de 15 años con declaratoria de adoptabilidad, desvinculados  de los grupos organizados al margen de la ley y/o vinculados al SRPA, con estudios de bachillerato terminado.</v>
          </cell>
          <cell r="AF55" t="str">
            <v>1. Población de adoptabilidad SIM: Sistema de Información Misional en el módulo de beneficiarios " Número de NNA mayores de 15 años, declarados en adoptabilidad, sin discapacidad con Proyecto de vida definido".
2. Población Desvinculados: Base de Datos RUI a cargo de la subdirección de restablecimiento de derechos. 
 3. Población SRPA: Base de datos en Excel a cargo de la subdirección de Responsabilidad Penal para Adolescentes "F2.PR2.MPM5.P3 Reporte Novedades SRPA v1".</v>
          </cell>
          <cell r="AG55" t="str">
            <v>Adolescentes y jóvenes sin discapacidad mayores de 15 años, con declaratoria de adoptabilidad, desvinculados  de los grupos organizados al margen de la ley y/o vinculados al SRPA, con estudios de bachillerato terminado que estén vinculados a procesos de formación / Total de adolescentes y Jóvenes sin discapacidad mayores de 15 años con declaratoria de adoptabilidad, desvinculados  de los grupos organizados al margen de la ley y/o vinculados al SRPA, con estudios de bachillerato terminado ) * 100</v>
          </cell>
          <cell r="AH55" t="str">
            <v>Trimestral</v>
          </cell>
          <cell r="AI55">
            <v>0</v>
          </cell>
          <cell r="AJ55">
            <v>0</v>
          </cell>
          <cell r="AK55" t="str">
            <v>x</v>
          </cell>
          <cell r="AL55">
            <v>0</v>
          </cell>
          <cell r="AM55">
            <v>0</v>
          </cell>
          <cell r="AN55" t="str">
            <v>x</v>
          </cell>
          <cell r="AO55">
            <v>0</v>
          </cell>
          <cell r="AP55">
            <v>0</v>
          </cell>
          <cell r="AQ55" t="str">
            <v>x</v>
          </cell>
          <cell r="AR55">
            <v>0</v>
          </cell>
          <cell r="AS55">
            <v>0</v>
          </cell>
          <cell r="AT55" t="str">
            <v>x</v>
          </cell>
        </row>
        <row r="56">
          <cell r="B56">
            <v>52</v>
          </cell>
          <cell r="C56" t="str">
            <v>MPM5</v>
          </cell>
          <cell r="D56" t="str">
            <v>Gestión para la Protección</v>
          </cell>
          <cell r="E56" t="str">
            <v>MPM5-P1</v>
          </cell>
          <cell r="F56" t="str">
            <v>Gestión Restablecimiento de Derechos</v>
          </cell>
          <cell r="G56" t="str">
            <v>Gestión misional y de Gobierno</v>
          </cell>
          <cell r="H56" t="str">
            <v>Indicadores y metas de gobierno</v>
          </cell>
          <cell r="I56">
            <v>0</v>
          </cell>
          <cell r="J56">
            <v>0</v>
          </cell>
          <cell r="K56" t="str">
            <v xml:space="preserve">Subdirección de Restablecimiento de Derechos </v>
          </cell>
          <cell r="L56" t="str">
            <v>PA-32</v>
          </cell>
          <cell r="M56" t="str">
            <v>Porcentaje de niños, niñas y adolescentes menores de 18 años en protección con auto de apertura de investigación con situación legal dentro de los 120 días definidos por la ley.</v>
          </cell>
          <cell r="N56" t="str">
            <v>Identificar el número de niños, niñas y adolescentes a los cuales se les resuelve su situación legal  dentro de los 120 días a partir del auto de apertura</v>
          </cell>
          <cell r="O56" t="str">
            <v>Creciente</v>
          </cell>
          <cell r="P56" t="str">
            <v>Resultado</v>
          </cell>
          <cell r="Q56">
            <v>0.94</v>
          </cell>
          <cell r="R56" t="str">
            <v>Resultado</v>
          </cell>
          <cell r="S56" t="str">
            <v>Eficacia</v>
          </cell>
          <cell r="T56">
            <v>1</v>
          </cell>
          <cell r="U56" t="str">
            <v>N/A</v>
          </cell>
          <cell r="V56" t="str">
            <v>Porcentaje</v>
          </cell>
          <cell r="W56" t="str">
            <v>Si</v>
          </cell>
          <cell r="X56" t="str">
            <v>Si</v>
          </cell>
          <cell r="Y56" t="str">
            <v>No</v>
          </cell>
          <cell r="Z56" t="str">
            <v>No</v>
          </cell>
          <cell r="AA56" t="str">
            <v>No</v>
          </cell>
          <cell r="AB56" t="str">
            <v>Si</v>
          </cell>
          <cell r="AC56" t="str">
            <v>Número de niños, niñas y adolescentes con definición jurídica igual o menor a 120 días desde la fecha de apertura de Proceso Administrativo de Restablecimiento de Derechos PARD.</v>
          </cell>
          <cell r="AD56" t="str">
            <v xml:space="preserve">SIM/ Beneficiarios </v>
          </cell>
          <cell r="AE56" t="str">
            <v>Total de niños, niñas y adolescentes con apertura de Proceso Administrativo de Restablecimiento de Derechos PARD en el último año desde la fecha de corte.</v>
          </cell>
          <cell r="AF56" t="str">
            <v xml:space="preserve">SIM/ Beneficiarios </v>
          </cell>
          <cell r="AG56" t="str">
            <v>(Número de niños, niñas y adolescentes con definición jurídica igual o menor a 120 días desde la fecha de apertura de Proceso Administrativo de Restablecimiento de Derechos PARD /Total de niños, niñas y adolescentes con apertura de Proceso Administrativo de Restablecimiento de Derechos PARD en el último año desde la fecha de corte) * 100</v>
          </cell>
          <cell r="AH56" t="str">
            <v>Mensual</v>
          </cell>
          <cell r="AI56" t="str">
            <v>x</v>
          </cell>
          <cell r="AJ56" t="str">
            <v>x</v>
          </cell>
          <cell r="AK56" t="str">
            <v>x</v>
          </cell>
          <cell r="AL56" t="str">
            <v>x</v>
          </cell>
          <cell r="AM56" t="str">
            <v>x</v>
          </cell>
          <cell r="AN56" t="str">
            <v>x</v>
          </cell>
          <cell r="AO56" t="str">
            <v>x</v>
          </cell>
          <cell r="AP56" t="str">
            <v>x</v>
          </cell>
          <cell r="AQ56" t="str">
            <v>x</v>
          </cell>
          <cell r="AR56" t="str">
            <v>x</v>
          </cell>
          <cell r="AS56" t="str">
            <v>x</v>
          </cell>
          <cell r="AT56" t="str">
            <v>x</v>
          </cell>
        </row>
        <row r="57">
          <cell r="B57">
            <v>53</v>
          </cell>
          <cell r="C57" t="str">
            <v>MPM5</v>
          </cell>
          <cell r="D57" t="str">
            <v>Gestión para la Protección</v>
          </cell>
          <cell r="E57" t="str">
            <v>MPM5-P1</v>
          </cell>
          <cell r="F57" t="str">
            <v>Gestión Restablecimiento de Derechos</v>
          </cell>
          <cell r="G57" t="str">
            <v>Gestión misional y de Gobierno</v>
          </cell>
          <cell r="H57" t="str">
            <v>Indicadores y metas de gobierno</v>
          </cell>
          <cell r="I57">
            <v>0</v>
          </cell>
          <cell r="J57">
            <v>0</v>
          </cell>
          <cell r="K57" t="str">
            <v xml:space="preserve">Subdirección de Restablecimiento de Derechos </v>
          </cell>
          <cell r="L57" t="str">
            <v>PA-33</v>
          </cell>
          <cell r="M57" t="str">
            <v>Porcentaje de niños, niñas, adolescentes y jóvenes víctimas de reclutamiento ilícito que se desvinculan de los grupos armados organizados al margen de la ley, que egresan del programa especializado cumpliendo los objetivos del mismo.</v>
          </cell>
          <cell r="N57" t="str">
            <v xml:space="preserve"> Identificar el número  de niños, niñas, adolescentes y jóvenes víctimas de reclutamiento ilícito que se desvinculan de los grupos armados organizados al margen de la ley que egresan del programa especializado realizando sus fases y dando cumplimiento a los objetivos del mismo, egresando de este por los siguientes motivos: Referenciados a la Agencia Colombiana para la Reintegración (ACR), reintegro familiar, vida independiente y retiro voluntario con cumplimiento de objetivos. </v>
          </cell>
          <cell r="O57" t="str">
            <v>Creciente</v>
          </cell>
          <cell r="P57" t="str">
            <v>Resultado</v>
          </cell>
          <cell r="Q57">
            <v>0.53</v>
          </cell>
          <cell r="R57" t="str">
            <v>Resultado</v>
          </cell>
          <cell r="S57" t="str">
            <v>Eficacia</v>
          </cell>
          <cell r="T57">
            <v>0.65</v>
          </cell>
          <cell r="U57" t="str">
            <v>N/A</v>
          </cell>
          <cell r="V57" t="str">
            <v>Porcentaje</v>
          </cell>
          <cell r="W57" t="str">
            <v>Si</v>
          </cell>
          <cell r="X57" t="str">
            <v>No</v>
          </cell>
          <cell r="Y57" t="str">
            <v>No</v>
          </cell>
          <cell r="Z57" t="str">
            <v>No</v>
          </cell>
          <cell r="AA57" t="str">
            <v>No</v>
          </cell>
          <cell r="AB57" t="str">
            <v>Si</v>
          </cell>
          <cell r="AC57" t="str">
            <v>Número de niños, niñas, adolescentes y jóvenes víctimas de reclutamiento ilícito que se desvinculan de los grupos armados organizados al margen de la ley, que egresan del programa especializado cumpliendo los objetivos del mismo</v>
          </cell>
          <cell r="AD57" t="str">
            <v>Sistema de Información Programa Especializado y Registro Único de Información (RUI)</v>
          </cell>
          <cell r="AE57" t="str">
            <v>Número de niños, niñas, adolescentes y jóvenes víctimas de reclutamiento ilícito que se desvinculan de los grupos armados organizados al margen de la ley, que egresan del programa especializado desde el inicio de la vigencia a la fecha de corte.</v>
          </cell>
          <cell r="AF57" t="str">
            <v>Sistema de Información Programa Especializado y Registro Único de Información (RUI)</v>
          </cell>
          <cell r="AG57" t="str">
            <v>(Número de niños, niñas, adolescentes y jóvenes víctimas de reclutamiento ilícito que se desvinculan de los grupos armados organizados al margen de la ley, que egresan del programa especializado cumpliendo los objetivos del mismo / Total de niños, niñas, adolescentes y jóvenes víctimas de reclutamiento ilícito que se desvinculan de grupos armados organizados al margen de la ley, que egresan del programa especializado a la fecha de corte)*100</v>
          </cell>
          <cell r="AH57" t="str">
            <v>Mensual</v>
          </cell>
          <cell r="AI57" t="str">
            <v>x</v>
          </cell>
          <cell r="AJ57" t="str">
            <v>x</v>
          </cell>
          <cell r="AK57" t="str">
            <v>x</v>
          </cell>
          <cell r="AL57" t="str">
            <v>x</v>
          </cell>
          <cell r="AM57" t="str">
            <v>x</v>
          </cell>
          <cell r="AN57" t="str">
            <v>x</v>
          </cell>
          <cell r="AO57" t="str">
            <v>x</v>
          </cell>
          <cell r="AP57" t="str">
            <v>x</v>
          </cell>
          <cell r="AQ57" t="str">
            <v>x</v>
          </cell>
          <cell r="AR57" t="str">
            <v>x</v>
          </cell>
          <cell r="AS57" t="str">
            <v>x</v>
          </cell>
          <cell r="AT57" t="str">
            <v>x</v>
          </cell>
        </row>
        <row r="58">
          <cell r="B58">
            <v>54</v>
          </cell>
          <cell r="C58" t="str">
            <v>MPM5</v>
          </cell>
          <cell r="D58" t="str">
            <v>Gestión para la Protección</v>
          </cell>
          <cell r="E58" t="str">
            <v>MPM5-P1</v>
          </cell>
          <cell r="F58" t="str">
            <v>Gestión Restablecimiento de Derechos</v>
          </cell>
          <cell r="G58" t="str">
            <v>Gestión misional y de Gobierno</v>
          </cell>
          <cell r="H58" t="str">
            <v>Indicadores y metas de gobierno</v>
          </cell>
          <cell r="I58">
            <v>0</v>
          </cell>
          <cell r="J58">
            <v>0</v>
          </cell>
          <cell r="K58" t="str">
            <v xml:space="preserve">Subdirección de Restablecimiento de Derechos </v>
          </cell>
          <cell r="L58" t="str">
            <v>PA-34</v>
          </cell>
          <cell r="M58" t="str">
            <v>Porcentaje de niños, niñas y adolescente víctimas del desplazamiento forzado con proceso de acompañamiento familiar por las unidades móviles para contribuir a la atención, asistencia, reparación integral y al restablecimiento de sus derechos.</v>
          </cell>
          <cell r="N58" t="str">
            <v>Identificar el número de niños, niñas y adolescente víctimas del desplazamiento forzado con proceso de acompañamiento familiar por las unidades móviles para contribuir a la atención, asistencia, reparación integral y al restablecimiento de sus derechos.</v>
          </cell>
          <cell r="O58" t="str">
            <v>Creciente</v>
          </cell>
          <cell r="P58" t="str">
            <v>Gestión</v>
          </cell>
          <cell r="Q58">
            <v>1.1599999999999999</v>
          </cell>
          <cell r="R58" t="str">
            <v>Gestión</v>
          </cell>
          <cell r="S58" t="str">
            <v>Eficacia</v>
          </cell>
          <cell r="T58">
            <v>1</v>
          </cell>
          <cell r="U58" t="str">
            <v>N/A</v>
          </cell>
          <cell r="V58" t="str">
            <v>Porcentaje</v>
          </cell>
          <cell r="W58" t="str">
            <v>Si</v>
          </cell>
          <cell r="X58" t="str">
            <v>Si</v>
          </cell>
          <cell r="Y58" t="str">
            <v>No</v>
          </cell>
          <cell r="Z58" t="str">
            <v>No</v>
          </cell>
          <cell r="AA58" t="str">
            <v>No</v>
          </cell>
          <cell r="AB58" t="str">
            <v>Si</v>
          </cell>
          <cell r="AC58" t="str">
            <v>Cantidad  de niños, niñas y adolescentes, víctimas del desplazamiento forzado  con proceso de acompañamiento familiar por las unidades móviles para contribuir a la atención, asistencia, reparación integral y al restablecimiento de sus derechos.</v>
          </cell>
          <cell r="AD58" t="str">
            <v>RUUM (Registro Único de Unidades Móviles)</v>
          </cell>
          <cell r="AE58" t="str">
            <v>Meta proyectada de atención de niños, niñas y adolescentes víctimas de desplazamiento forzado.</v>
          </cell>
          <cell r="AF58" t="str">
            <v xml:space="preserve">Información del programa de Desplazados </v>
          </cell>
          <cell r="AG58" t="str">
            <v>Número de niños, niñas y adolescentes, víctimas del desplazamiento forzado con proceso de acompañamiento familiar por las unidades móviles para contribuir a la atención, asistencia, reparación integral y al restablecimiento de sus derechos / Meta proyectada de atención</v>
          </cell>
          <cell r="AH58" t="str">
            <v>Mensual</v>
          </cell>
          <cell r="AI58" t="str">
            <v>x</v>
          </cell>
          <cell r="AJ58" t="str">
            <v>x</v>
          </cell>
          <cell r="AK58" t="str">
            <v>x</v>
          </cell>
          <cell r="AL58" t="str">
            <v>x</v>
          </cell>
          <cell r="AM58" t="str">
            <v>x</v>
          </cell>
          <cell r="AN58" t="str">
            <v>x</v>
          </cell>
          <cell r="AO58" t="str">
            <v>x</v>
          </cell>
          <cell r="AP58" t="str">
            <v>x</v>
          </cell>
          <cell r="AQ58" t="str">
            <v>x</v>
          </cell>
          <cell r="AR58" t="str">
            <v>x</v>
          </cell>
          <cell r="AS58" t="str">
            <v>x</v>
          </cell>
          <cell r="AT58" t="str">
            <v>x</v>
          </cell>
        </row>
        <row r="59">
          <cell r="B59">
            <v>55</v>
          </cell>
          <cell r="C59" t="str">
            <v>MPM5</v>
          </cell>
          <cell r="D59" t="str">
            <v>Gestión para la Protección</v>
          </cell>
          <cell r="E59" t="str">
            <v>MPM5-P1</v>
          </cell>
          <cell r="F59" t="str">
            <v>Gestión Restablecimiento de Derechos</v>
          </cell>
          <cell r="G59" t="str">
            <v>N/A</v>
          </cell>
          <cell r="H59" t="str">
            <v>N/A</v>
          </cell>
          <cell r="I59">
            <v>0</v>
          </cell>
          <cell r="J59">
            <v>0</v>
          </cell>
          <cell r="K59" t="str">
            <v xml:space="preserve">Subdirección de Restablecimiento de Derechos </v>
          </cell>
          <cell r="L59" t="str">
            <v>MPM5-P1-01</v>
          </cell>
          <cell r="M59" t="str">
            <v>Porcentaje de Niños, niñas y adolescentes en Proceso Administrativo de Restablecimiento de Derechos PARD ubicados en la modalidad de hogar sustituto o medio Institucional Internado con permanencia mayor a 12 meses.</v>
          </cell>
          <cell r="N59" t="str">
            <v xml:space="preserve">Identificar los niños, niñas y adolescentes ubicados en la modalidad de hogar sustituto o medio Institucional Internado, que tienen altas permanencias en su ubicación. </v>
          </cell>
          <cell r="O59" t="str">
            <v>Decreciente</v>
          </cell>
          <cell r="P59" t="str">
            <v>Resultado</v>
          </cell>
          <cell r="Q59">
            <v>0.28000000000000003</v>
          </cell>
          <cell r="R59" t="str">
            <v>Resultado</v>
          </cell>
          <cell r="S59" t="str">
            <v>Eficacia</v>
          </cell>
          <cell r="T59">
            <v>0.08</v>
          </cell>
          <cell r="U59" t="str">
            <v>N/A</v>
          </cell>
          <cell r="V59" t="str">
            <v>Porcentaje</v>
          </cell>
          <cell r="W59" t="str">
            <v>Si</v>
          </cell>
          <cell r="X59" t="str">
            <v>Si</v>
          </cell>
          <cell r="Y59" t="str">
            <v>Si</v>
          </cell>
          <cell r="Z59" t="str">
            <v>No</v>
          </cell>
          <cell r="AA59" t="str">
            <v>No</v>
          </cell>
          <cell r="AB59" t="str">
            <v>No</v>
          </cell>
          <cell r="AC59" t="str">
            <v>Número de niños, niñas y adolescentes ubicados en la modalidad de hogar sustituto o medio Institucional Internado con más de doce meses de permanencia</v>
          </cell>
          <cell r="AD59" t="str">
            <v xml:space="preserve">Sistema de Información Misional SIM </v>
          </cell>
          <cell r="AE59" t="str">
            <v>Total de  niños, niñas y adolescentes ubicados en la modalidad de hogar sustituto o medio Institucional Internado</v>
          </cell>
          <cell r="AF59" t="str">
            <v xml:space="preserve">Sistema de Información Misional SIM </v>
          </cell>
          <cell r="AG59" t="str">
            <v>(Número de niños, niñas y adolescentes ubicados en la modalidad de hogar sustituto o medio Institucional Internado con más de  12 meses de permanencia/ Total de  niños, niñas y adolescentes ubicados en la modalidad de hogar sustituto y  medio Institucional Internado a la fecha de corte) * 100</v>
          </cell>
          <cell r="AH59" t="str">
            <v>Mensual</v>
          </cell>
          <cell r="AI59" t="str">
            <v>X</v>
          </cell>
          <cell r="AJ59" t="str">
            <v>X</v>
          </cell>
          <cell r="AK59" t="str">
            <v>X</v>
          </cell>
          <cell r="AL59" t="str">
            <v>X</v>
          </cell>
          <cell r="AM59" t="str">
            <v>X</v>
          </cell>
          <cell r="AN59" t="str">
            <v>X</v>
          </cell>
          <cell r="AO59" t="str">
            <v>X</v>
          </cell>
          <cell r="AP59" t="str">
            <v>X</v>
          </cell>
          <cell r="AQ59" t="str">
            <v>X</v>
          </cell>
          <cell r="AR59" t="str">
            <v>X</v>
          </cell>
          <cell r="AS59" t="str">
            <v>X</v>
          </cell>
          <cell r="AT59" t="str">
            <v>X</v>
          </cell>
        </row>
        <row r="60">
          <cell r="B60">
            <v>56</v>
          </cell>
          <cell r="C60" t="str">
            <v>MPM5</v>
          </cell>
          <cell r="D60" t="str">
            <v>Gestión para la Protección</v>
          </cell>
          <cell r="E60" t="str">
            <v>MPM5-P1</v>
          </cell>
          <cell r="F60" t="str">
            <v>Gestión Restablecimiento de Derechos</v>
          </cell>
          <cell r="G60" t="str">
            <v>N/A</v>
          </cell>
          <cell r="H60" t="str">
            <v>N/A</v>
          </cell>
          <cell r="I60">
            <v>0</v>
          </cell>
          <cell r="J60">
            <v>0</v>
          </cell>
          <cell r="K60" t="str">
            <v xml:space="preserve">Subdirección de Restablecimiento de Derechos </v>
          </cell>
          <cell r="L60" t="str">
            <v>MPM5-P1-02</v>
          </cell>
          <cell r="M60" t="str">
            <v>Porcentaje de niños, niñas o adolescentes con auto de apertura de investigación que llevan entre 121 y 180 días sin situación legal definida o con fallos ejecutoriados pendientes.</v>
          </cell>
          <cell r="N60" t="str">
            <v>Determinar el porcentaje de  niños, niñas o adolescentes con Auto de apertura entre 121 y 180 días a los cuales no se les ha definido su situación legal, motivo por el cual se está en riesgo de perder competencia de estos casos. Adicionalmente se requiere identificar los procesos donde transcurrido el termino de la ejecutoria no se tiene evidencia de la misma.</v>
          </cell>
          <cell r="O60" t="str">
            <v>Decreciente</v>
          </cell>
          <cell r="P60" t="str">
            <v>Resultado</v>
          </cell>
          <cell r="Q60">
            <v>0.05</v>
          </cell>
          <cell r="R60" t="str">
            <v>Resultado</v>
          </cell>
          <cell r="S60" t="str">
            <v>Eficacia</v>
          </cell>
          <cell r="T60">
            <v>0</v>
          </cell>
          <cell r="U60" t="str">
            <v>N/A</v>
          </cell>
          <cell r="V60" t="str">
            <v>Porcentaje</v>
          </cell>
          <cell r="W60" t="str">
            <v>Si</v>
          </cell>
          <cell r="X60" t="str">
            <v>Si</v>
          </cell>
          <cell r="Y60" t="str">
            <v>Si</v>
          </cell>
          <cell r="Z60" t="str">
            <v>No</v>
          </cell>
          <cell r="AA60" t="str">
            <v>No</v>
          </cell>
          <cell r="AB60" t="str">
            <v>No</v>
          </cell>
          <cell r="AC60" t="str">
            <v>Niños, niñas y adolescentes  con auto de apertura de investigación  que llevan entre 121 y 180 días  sin situación legal definida con fallos ejecutoriados.</v>
          </cell>
          <cell r="AD60" t="str">
            <v xml:space="preserve">Sistema de Información Misional SIM/ Beneficiarios </v>
          </cell>
          <cell r="AE60" t="str">
            <v xml:space="preserve">Número de niños, niñas adolescentes con PARD abierto  sin situación legal definida o sin los respectivos fallos ejecutoriados, a la fecha de corte. </v>
          </cell>
          <cell r="AF60" t="str">
            <v xml:space="preserve">Sistema de Información Misional SIM/ Beneficiarios </v>
          </cell>
          <cell r="AG60" t="str">
            <v>(Número de niños, niñas y adolescentes con auto de apertura que llevan entre 121 y 180 días sin situación legal definida con fallos ejecutoriados / Número de niños, niñas adolescentes con PARD abierto  sin situación legal definida o sin los respectivos fallos ejecutoriados, a la fecha de corte)  *100</v>
          </cell>
          <cell r="AH60" t="str">
            <v>Mensual</v>
          </cell>
          <cell r="AI60" t="str">
            <v>X</v>
          </cell>
          <cell r="AJ60" t="str">
            <v>X</v>
          </cell>
          <cell r="AK60" t="str">
            <v>X</v>
          </cell>
          <cell r="AL60" t="str">
            <v>X</v>
          </cell>
          <cell r="AM60" t="str">
            <v>X</v>
          </cell>
          <cell r="AN60" t="str">
            <v>X</v>
          </cell>
          <cell r="AO60" t="str">
            <v>X</v>
          </cell>
          <cell r="AP60" t="str">
            <v>X</v>
          </cell>
          <cell r="AQ60" t="str">
            <v>X</v>
          </cell>
          <cell r="AR60" t="str">
            <v>X</v>
          </cell>
          <cell r="AS60" t="str">
            <v>X</v>
          </cell>
          <cell r="AT60" t="str">
            <v>X</v>
          </cell>
        </row>
        <row r="61">
          <cell r="B61">
            <v>57</v>
          </cell>
          <cell r="C61" t="str">
            <v>MPM5</v>
          </cell>
          <cell r="D61" t="str">
            <v>Gestión para la Protección</v>
          </cell>
          <cell r="E61" t="str">
            <v>MPM5-P1</v>
          </cell>
          <cell r="F61" t="str">
            <v>Gestión Restablecimiento de Derechos</v>
          </cell>
          <cell r="G61" t="str">
            <v>N/A</v>
          </cell>
          <cell r="H61" t="str">
            <v>N/A</v>
          </cell>
          <cell r="I61">
            <v>0</v>
          </cell>
          <cell r="J61">
            <v>0</v>
          </cell>
          <cell r="K61" t="str">
            <v xml:space="preserve">Subdirección de Restablecimiento de Derechos </v>
          </cell>
          <cell r="L61" t="str">
            <v>MPM5-P1-03</v>
          </cell>
          <cell r="M61" t="str">
            <v xml:space="preserve">Porcentaje de niños, niñas y adolescentes con auto de apertura de investigación que llevan más de 180 días sin situación legal definida o con fallos ejecutoriados pendientes. </v>
          </cell>
          <cell r="N61" t="str">
            <v>Determinar el porcentaje de niños, niñas y adolescentes  con auto de apertura de investigación superior a 180 días,  a los cuales no se les ha definido su situación legal y no se han sido remitido a juzgado de familia por pérdida de competencia. Adicionalmente se requiere identificar los procesos donde transcurrido el termino de la ejecutoria no se tiene evidencia de la misma.</v>
          </cell>
          <cell r="O61" t="str">
            <v>Decreciente</v>
          </cell>
          <cell r="P61" t="str">
            <v>Resultado</v>
          </cell>
          <cell r="Q61">
            <v>0.17</v>
          </cell>
          <cell r="R61" t="str">
            <v>Resultado</v>
          </cell>
          <cell r="S61" t="str">
            <v>Eficacia</v>
          </cell>
          <cell r="T61">
            <v>0</v>
          </cell>
          <cell r="U61" t="str">
            <v>N/A</v>
          </cell>
          <cell r="V61" t="str">
            <v>Porcentaje</v>
          </cell>
          <cell r="W61" t="str">
            <v>Si</v>
          </cell>
          <cell r="X61" t="str">
            <v>Si</v>
          </cell>
          <cell r="Y61" t="str">
            <v>Si</v>
          </cell>
          <cell r="Z61" t="str">
            <v>No</v>
          </cell>
          <cell r="AA61" t="str">
            <v>No</v>
          </cell>
          <cell r="AB61" t="str">
            <v>No</v>
          </cell>
          <cell r="AC61" t="str">
            <v xml:space="preserve">Niños, niñas y adolescentes con auto de apertura de investigación que llevan más de 180 días sin situación legal definida con fallos ejecutoriados. </v>
          </cell>
          <cell r="AD61" t="str">
            <v xml:space="preserve"> Sistema de Información Misional SIM/ Beneficiarios</v>
          </cell>
          <cell r="AE61" t="str">
            <v xml:space="preserve">Número de niños, niñas adolescentes con PARD abierto  sin situación legal definida o sin los respectivos fallos ejecutoriados, a la fecha de corte. </v>
          </cell>
          <cell r="AF61" t="str">
            <v xml:space="preserve"> Sistema de Información Misional SIM/ Beneficiarios</v>
          </cell>
          <cell r="AG61" t="str">
            <v xml:space="preserve">(Número de niños, niñas, adolescentes con auto de apertura de investigación que llevan más de 180 días  desde la fecha de apertura sin situación legal definida con fallos ejecutoriados / Número de niños, niñas adolescentes con PARD abierto  sin situación legal definida o sin los respectivos fallos ejecutoriados, a la fecha de corte  )*100   </v>
          </cell>
          <cell r="AH61" t="str">
            <v>Mensual</v>
          </cell>
          <cell r="AI61" t="str">
            <v>X</v>
          </cell>
          <cell r="AJ61" t="str">
            <v>X</v>
          </cell>
          <cell r="AK61" t="str">
            <v>X</v>
          </cell>
          <cell r="AL61" t="str">
            <v>X</v>
          </cell>
          <cell r="AM61" t="str">
            <v>X</v>
          </cell>
          <cell r="AN61" t="str">
            <v>X</v>
          </cell>
          <cell r="AO61" t="str">
            <v>X</v>
          </cell>
          <cell r="AP61" t="str">
            <v>X</v>
          </cell>
          <cell r="AQ61" t="str">
            <v>X</v>
          </cell>
          <cell r="AR61" t="str">
            <v>X</v>
          </cell>
          <cell r="AS61" t="str">
            <v>X</v>
          </cell>
          <cell r="AT61" t="str">
            <v>X</v>
          </cell>
        </row>
        <row r="62">
          <cell r="B62">
            <v>58</v>
          </cell>
          <cell r="C62" t="str">
            <v>MPM5</v>
          </cell>
          <cell r="D62" t="str">
            <v>Gestión para la Protección</v>
          </cell>
          <cell r="E62" t="str">
            <v>MPM5-P1</v>
          </cell>
          <cell r="F62" t="str">
            <v>Gestión Restablecimiento de Derechos</v>
          </cell>
          <cell r="G62" t="str">
            <v>N/A</v>
          </cell>
          <cell r="H62" t="str">
            <v>N/A</v>
          </cell>
          <cell r="I62">
            <v>0</v>
          </cell>
          <cell r="J62">
            <v>0</v>
          </cell>
          <cell r="K62" t="str">
            <v xml:space="preserve">Subdirección de Restablecimiento de Derechos </v>
          </cell>
          <cell r="L62" t="str">
            <v>MPM5-P1-04</v>
          </cell>
          <cell r="M62" t="str">
            <v>Porcentaje de procesos administrativos de restablecimiento de derechos que son remitidos a Juzgados de Familia, por pérdida de competencia.</v>
          </cell>
          <cell r="N62" t="str">
            <v>Determinar el porcentaje de procesos administrativos de restablecimiento de derechos que se remitieron a juzgado de familia por pérdida de competencia.</v>
          </cell>
          <cell r="O62" t="str">
            <v>Creciente</v>
          </cell>
          <cell r="P62" t="str">
            <v>Gestión</v>
          </cell>
          <cell r="Q62">
            <v>0</v>
          </cell>
          <cell r="R62" t="str">
            <v>Gestión</v>
          </cell>
          <cell r="S62" t="str">
            <v>Eficacia</v>
          </cell>
          <cell r="T62">
            <v>1</v>
          </cell>
          <cell r="U62" t="str">
            <v>N/A</v>
          </cell>
          <cell r="V62" t="str">
            <v>Porcentaje</v>
          </cell>
          <cell r="W62" t="str">
            <v>Si</v>
          </cell>
          <cell r="X62" t="str">
            <v>Si</v>
          </cell>
          <cell r="Y62" t="str">
            <v>Si</v>
          </cell>
          <cell r="Z62" t="str">
            <v>No</v>
          </cell>
          <cell r="AA62" t="str">
            <v>No</v>
          </cell>
          <cell r="AB62" t="str">
            <v>No</v>
          </cell>
          <cell r="AC62" t="str">
            <v>Número de procesos administrativos de restablecimiento de derechos remitidos a Juzgado de Familia por perdida de competencia a la fecha de corte</v>
          </cell>
          <cell r="AD62" t="str">
            <v xml:space="preserve">Sistema de Información Misional SIM/ Beneficiarios </v>
          </cell>
          <cell r="AE62" t="str">
            <v>Número de procesos administrativos de restablecimiento de derechos con más de 180 días sin situación legal definida a la fecha de corte</v>
          </cell>
          <cell r="AF62" t="str">
            <v xml:space="preserve">Sistema de Información Misional SIM/ Beneficiarios </v>
          </cell>
          <cell r="AG62" t="str">
            <v>(Número de procesos administrativos de restablecimiento de derechos remitidos a Juzgado de Familia por perdida de competencia a la fecha de corte
/Número de procesos administrativos de restablecimiento de derechos con más de 180 días  sin situación legal definida a la fecha de corte) * 100</v>
          </cell>
          <cell r="AH62" t="str">
            <v>Mensual</v>
          </cell>
          <cell r="AI62" t="str">
            <v>X</v>
          </cell>
          <cell r="AJ62" t="str">
            <v>X</v>
          </cell>
          <cell r="AK62" t="str">
            <v>X</v>
          </cell>
          <cell r="AL62" t="str">
            <v>X</v>
          </cell>
          <cell r="AM62" t="str">
            <v>X</v>
          </cell>
          <cell r="AN62" t="str">
            <v>X</v>
          </cell>
          <cell r="AO62" t="str">
            <v>X</v>
          </cell>
          <cell r="AP62" t="str">
            <v>X</v>
          </cell>
          <cell r="AQ62" t="str">
            <v>X</v>
          </cell>
          <cell r="AR62" t="str">
            <v>X</v>
          </cell>
          <cell r="AS62" t="str">
            <v>X</v>
          </cell>
          <cell r="AT62" t="str">
            <v>X</v>
          </cell>
        </row>
        <row r="63">
          <cell r="B63">
            <v>59</v>
          </cell>
          <cell r="C63" t="str">
            <v>MPM5</v>
          </cell>
          <cell r="D63" t="str">
            <v>Gestión para la Protección</v>
          </cell>
          <cell r="E63" t="str">
            <v>MPM5-P1</v>
          </cell>
          <cell r="F63" t="str">
            <v>Gestión Restablecimiento de Derechos</v>
          </cell>
          <cell r="G63" t="str">
            <v>N/A</v>
          </cell>
          <cell r="H63" t="str">
            <v>N/A</v>
          </cell>
          <cell r="I63">
            <v>0</v>
          </cell>
          <cell r="J63">
            <v>0</v>
          </cell>
          <cell r="K63" t="str">
            <v xml:space="preserve">Subdirección de Restablecimiento de Derechos </v>
          </cell>
          <cell r="L63" t="str">
            <v>MPM5-P1-05</v>
          </cell>
          <cell r="M63" t="str">
            <v>Porcentaje del presupuesto ejecutado (obligaciones acumuladas de la vigencia), del total del presupuesto asignado como proyecto de inversión de Protección.</v>
          </cell>
          <cell r="N63" t="str">
            <v>Determinar el nivel de ejecución presupuestal  de las obligaciones acumuladas durante  la vigencia para el proyecto de inversión de Protección.</v>
          </cell>
          <cell r="O63" t="str">
            <v>Creciente</v>
          </cell>
          <cell r="P63" t="str">
            <v>Gestión</v>
          </cell>
          <cell r="Q63">
            <v>0.7</v>
          </cell>
          <cell r="R63" t="str">
            <v>Gestión</v>
          </cell>
          <cell r="S63" t="str">
            <v>Eficiencia</v>
          </cell>
          <cell r="T63">
            <v>1</v>
          </cell>
          <cell r="U63" t="str">
            <v>N/A</v>
          </cell>
          <cell r="V63" t="str">
            <v>Porcentaje</v>
          </cell>
          <cell r="W63" t="str">
            <v>Si</v>
          </cell>
          <cell r="X63" t="str">
            <v>Si</v>
          </cell>
          <cell r="Y63" t="str">
            <v>No</v>
          </cell>
          <cell r="Z63" t="str">
            <v>No</v>
          </cell>
          <cell r="AA63" t="str">
            <v>No</v>
          </cell>
          <cell r="AB63" t="str">
            <v>No</v>
          </cell>
          <cell r="AC63" t="str">
            <v>Presupuesto ejecutado (obligaciones acumuladas de la vigencia)</v>
          </cell>
          <cell r="AD63" t="str">
            <v>SIIF - NACION Módulo de Reportes</v>
          </cell>
          <cell r="AE63" t="str">
            <v>Total del presupuesto asignado como proyecto de inversión de Protección de la vigencia evaluada.</v>
          </cell>
          <cell r="AF63" t="str">
            <v>SIIF - NACION Módulo de Reportes</v>
          </cell>
          <cell r="AG63" t="str">
            <v>(Presupuesto ejecutado (obligaciones acumuladas de la vigencia) / Total del presupuesto asignado como proyecto de inversión de Protección) * 100</v>
          </cell>
          <cell r="AH63" t="str">
            <v>Mensual</v>
          </cell>
          <cell r="AI63" t="str">
            <v>X</v>
          </cell>
          <cell r="AJ63" t="str">
            <v>X</v>
          </cell>
          <cell r="AK63" t="str">
            <v>X</v>
          </cell>
          <cell r="AL63" t="str">
            <v>X</v>
          </cell>
          <cell r="AM63" t="str">
            <v>X</v>
          </cell>
          <cell r="AN63" t="str">
            <v>X</v>
          </cell>
          <cell r="AO63" t="str">
            <v>X</v>
          </cell>
          <cell r="AP63" t="str">
            <v>X</v>
          </cell>
          <cell r="AQ63" t="str">
            <v>X</v>
          </cell>
          <cell r="AR63" t="str">
            <v>X</v>
          </cell>
          <cell r="AS63" t="str">
            <v>X</v>
          </cell>
          <cell r="AT63" t="str">
            <v>X</v>
          </cell>
        </row>
        <row r="64">
          <cell r="B64">
            <v>60</v>
          </cell>
          <cell r="C64" t="str">
            <v>MPM5</v>
          </cell>
          <cell r="D64" t="str">
            <v>Gestión para la Protección</v>
          </cell>
          <cell r="E64" t="str">
            <v>MPM5-P1</v>
          </cell>
          <cell r="F64" t="str">
            <v>Gestión Restablecimiento de Derechos</v>
          </cell>
          <cell r="G64" t="str">
            <v>Gestión misional y de Gobierno</v>
          </cell>
          <cell r="H64" t="str">
            <v>Indicadores y metas de gobierno</v>
          </cell>
          <cell r="I64">
            <v>0</v>
          </cell>
          <cell r="J64">
            <v>0</v>
          </cell>
          <cell r="K64" t="str">
            <v xml:space="preserve">Subdirección de Restablecimiento de Derechos </v>
          </cell>
          <cell r="L64" t="str">
            <v>PA-35</v>
          </cell>
          <cell r="M64" t="str">
            <v xml:space="preserve">Porcentaje de solicitudes de atención humanitaria cobradas en efectivo del programa de alimentación en la transición para hogares desplazados. </v>
          </cell>
          <cell r="N64" t="str">
            <v xml:space="preserve">Identificar el número de solicitudes de atención humanitaria cobradas en efectivo del programa de alimentación en la transición para hogares desplazados. </v>
          </cell>
          <cell r="O64" t="str">
            <v>Creciente</v>
          </cell>
          <cell r="P64" t="str">
            <v>Gestión</v>
          </cell>
          <cell r="Q64">
            <v>0.78</v>
          </cell>
          <cell r="R64" t="str">
            <v>Gestión</v>
          </cell>
          <cell r="S64" t="str">
            <v>Eficacia</v>
          </cell>
          <cell r="T64">
            <v>0.8</v>
          </cell>
          <cell r="U64" t="str">
            <v>N/A</v>
          </cell>
          <cell r="V64" t="str">
            <v>Porcentaje</v>
          </cell>
          <cell r="W64" t="str">
            <v>Si</v>
          </cell>
          <cell r="X64" t="str">
            <v>No</v>
          </cell>
          <cell r="Y64" t="str">
            <v>No</v>
          </cell>
          <cell r="Z64" t="str">
            <v>No</v>
          </cell>
          <cell r="AA64" t="str">
            <v>No</v>
          </cell>
          <cell r="AB64" t="str">
            <v>Si</v>
          </cell>
          <cell r="AC64" t="str">
            <v>Número de solicitudes de atención humanitaria cobradas en  efectivo del programa de alimentación en la transición para hogares desplazados</v>
          </cell>
          <cell r="AD64" t="str">
            <v>Información del Programa de Alimentación en la transición para hogares desplazados.
Información reportada por el Banco agrario de las personas que realizaron el cobro efectivo de la ayuda humanitaria</v>
          </cell>
          <cell r="AE64" t="str">
            <v xml:space="preserve">Número  total de solicitudes colocadas de atención humanitaria  del programa de alimentación en la transición para hogares desplazados </v>
          </cell>
          <cell r="AF64" t="str">
            <v>Información del Programa de Alimentación en la transición para hogares desplazados.</v>
          </cell>
          <cell r="AG64" t="str">
            <v>(Número de solicitudes de atención humanitaria cobradas en efectivo del programa de alimentación en la transición para hogares desplazados / Número de solicitudes colocadas de atención humanitaria  del programa de alimentación en la transición para hogares desplazados)*100</v>
          </cell>
          <cell r="AH64" t="str">
            <v>Trimestral</v>
          </cell>
          <cell r="AI64">
            <v>0</v>
          </cell>
          <cell r="AJ64">
            <v>0</v>
          </cell>
          <cell r="AK64" t="str">
            <v>x</v>
          </cell>
          <cell r="AL64">
            <v>0</v>
          </cell>
          <cell r="AM64">
            <v>0</v>
          </cell>
          <cell r="AN64" t="str">
            <v>x</v>
          </cell>
          <cell r="AO64">
            <v>0</v>
          </cell>
          <cell r="AP64">
            <v>0</v>
          </cell>
          <cell r="AQ64" t="str">
            <v>x</v>
          </cell>
          <cell r="AR64">
            <v>0</v>
          </cell>
          <cell r="AS64">
            <v>0</v>
          </cell>
          <cell r="AT64" t="str">
            <v>x</v>
          </cell>
        </row>
        <row r="65">
          <cell r="B65">
            <v>61</v>
          </cell>
          <cell r="C65" t="str">
            <v>MPM5</v>
          </cell>
          <cell r="D65" t="str">
            <v>Gestión para la Protección</v>
          </cell>
          <cell r="E65" t="str">
            <v>MPM5-P1</v>
          </cell>
          <cell r="F65" t="str">
            <v>Gestión Restablecimiento de Derechos</v>
          </cell>
          <cell r="G65" t="str">
            <v>N/A</v>
          </cell>
          <cell r="H65" t="str">
            <v>N/A</v>
          </cell>
          <cell r="I65">
            <v>0</v>
          </cell>
          <cell r="J65">
            <v>0</v>
          </cell>
          <cell r="K65" t="str">
            <v xml:space="preserve">Subdirección de Restablecimiento de Derechos </v>
          </cell>
          <cell r="L65" t="str">
            <v>MPM5-P1-06</v>
          </cell>
          <cell r="M65" t="str">
            <v>Porcentaje  de familias con personas con discapacidad  en situación de vulnerabilidad (SISBEN bajo criterio de inclusión determinados por el ICBF), que ingresaron al programa UNAFA y cumplieron los objetivos del mismo.</v>
          </cell>
          <cell r="N65" t="str">
            <v>Identificar el número de familias vinculadas al programa UNAFA que egresan posterior de realizar las cuatro fases  del programa y cumplen los objetivos del mismo.</v>
          </cell>
          <cell r="O65" t="str">
            <v>Creciente</v>
          </cell>
          <cell r="P65" t="str">
            <v>Resultado</v>
          </cell>
          <cell r="Q65">
            <v>0.96</v>
          </cell>
          <cell r="R65" t="str">
            <v>Resultado</v>
          </cell>
          <cell r="S65" t="str">
            <v>Eficacia</v>
          </cell>
          <cell r="T65">
            <v>0.94</v>
          </cell>
          <cell r="U65" t="str">
            <v>N/A</v>
          </cell>
          <cell r="V65" t="str">
            <v>Porcentaje</v>
          </cell>
          <cell r="W65" t="str">
            <v>Si</v>
          </cell>
          <cell r="X65" t="str">
            <v>Si</v>
          </cell>
          <cell r="Y65" t="str">
            <v>No</v>
          </cell>
          <cell r="Z65" t="str">
            <v>No</v>
          </cell>
          <cell r="AA65" t="str">
            <v>No</v>
          </cell>
          <cell r="AB65" t="str">
            <v>No</v>
          </cell>
          <cell r="AC65" t="str">
            <v>Número de familias con personas con discapacidad  en situación de vulnerabilidad (SISBEN bajo criterio de inclusión determinados por el ICBF) que egresaron del programa UNAFA por cumplimiento de objetivos).</v>
          </cell>
          <cell r="AD65" t="str">
            <v>Base de datos del programa - Unidades de Apoyo y Fortalecimiento Familiar -UNAFA</v>
          </cell>
          <cell r="AE65" t="str">
            <v>Número de familias con personas con discapacidad  en situación de vulnerabilidad (SISBEN bajo criterio de inclusión determinados por el ICBF) que se vincularon al programa UNAFA durante los dos últimos años.</v>
          </cell>
          <cell r="AF65" t="str">
            <v>Base de datos del programa - Unidades de Apoyo y Fortalecimiento Familiar -UNAFA</v>
          </cell>
          <cell r="AG65" t="str">
            <v>(Número de familias con personas con discapacidad  en situación de vulnerabilidad (SISBEN bajo criterio de inclusión determinados por el ICBF) que egresaron del programa UNAFA por cumplimiento de objetivos /  Número de familias con personas con discapacidad  en situación de vulnerabilidad (SISBEN bajo criterio de inclusión determinados por el ICBF) que se vincularon al programa UNAFA durante los dos últimos años) * 100</v>
          </cell>
          <cell r="AH65" t="str">
            <v xml:space="preserve">Anual </v>
          </cell>
          <cell r="AI65">
            <v>0</v>
          </cell>
          <cell r="AJ65">
            <v>0</v>
          </cell>
          <cell r="AK65">
            <v>0</v>
          </cell>
          <cell r="AL65">
            <v>0</v>
          </cell>
          <cell r="AM65">
            <v>0</v>
          </cell>
          <cell r="AN65">
            <v>0</v>
          </cell>
          <cell r="AO65">
            <v>0</v>
          </cell>
          <cell r="AP65">
            <v>0</v>
          </cell>
          <cell r="AQ65">
            <v>0</v>
          </cell>
          <cell r="AR65">
            <v>0</v>
          </cell>
          <cell r="AS65">
            <v>0</v>
          </cell>
          <cell r="AT65" t="str">
            <v>x</v>
          </cell>
        </row>
        <row r="66">
          <cell r="B66">
            <v>62</v>
          </cell>
          <cell r="C66" t="str">
            <v>MPM5</v>
          </cell>
          <cell r="D66" t="str">
            <v>Gestión para la Protección</v>
          </cell>
          <cell r="E66" t="str">
            <v>MPM5-P1</v>
          </cell>
          <cell r="F66" t="str">
            <v>Gestión Restablecimiento de Derechos</v>
          </cell>
          <cell r="G66" t="str">
            <v>N/A</v>
          </cell>
          <cell r="H66" t="str">
            <v>N/A</v>
          </cell>
          <cell r="I66">
            <v>0</v>
          </cell>
          <cell r="J66">
            <v>0</v>
          </cell>
          <cell r="K66" t="str">
            <v xml:space="preserve">Subdirección de Restablecimiento de Derechos </v>
          </cell>
          <cell r="L66" t="str">
            <v>MPM5-P1-07</v>
          </cell>
          <cell r="M66" t="str">
            <v xml:space="preserve">Porcentaje de niños, niñas, adolescentes y mayores de 18 años con discapacidad atendidos en situación de inobservancia, amenaza o vulneración de sus derechos </v>
          </cell>
          <cell r="N66" t="str">
            <v>Identificar el número  niños, niñas, adolescentes y mayores de 18 años con discapacidad, que son atendidos en protección del ICBF.</v>
          </cell>
          <cell r="O66" t="str">
            <v>Creciente</v>
          </cell>
          <cell r="P66" t="str">
            <v>Resultado</v>
          </cell>
          <cell r="Q66">
            <v>0.96</v>
          </cell>
          <cell r="R66" t="str">
            <v>Resultado</v>
          </cell>
          <cell r="S66" t="str">
            <v>Eficacia</v>
          </cell>
          <cell r="T66">
            <v>1</v>
          </cell>
          <cell r="U66" t="str">
            <v>N/A</v>
          </cell>
          <cell r="V66" t="str">
            <v>Porcentaje</v>
          </cell>
          <cell r="W66" t="str">
            <v>Si</v>
          </cell>
          <cell r="X66" t="str">
            <v>Si</v>
          </cell>
          <cell r="Y66" t="str">
            <v>No</v>
          </cell>
          <cell r="Z66" t="str">
            <v>No</v>
          </cell>
          <cell r="AA66" t="str">
            <v>No</v>
          </cell>
          <cell r="AB66" t="str">
            <v>No</v>
          </cell>
          <cell r="AC66" t="str">
            <v>Número de  niños, niñas, adolescentes y mayores de 18 años con discapacidad atendidos en situación de inobservancia, amenaza o vulneración de sus derechos (Beneficiarios atendidos)</v>
          </cell>
          <cell r="AD66" t="str">
            <v>SIM - Sistema de Información Misional / Modulo Metas Sociales y  Financieras</v>
          </cell>
          <cell r="AE66" t="str">
            <v>Total de niños, niñas, adolescentes y mayores de 18 años con discapacidad en situación de inobservancia, amenaza o vulneración de sus derechos (Beneficiarios programados)</v>
          </cell>
          <cell r="AF66" t="str">
            <v>SIM - Sistema de Información Misional / Modulo Metas Sociales y  Financieras</v>
          </cell>
          <cell r="AG66" t="str">
            <v>Número de  niños, niñas, adolescentes y mayores de 18 años con discapacidad atendidos en situación de inobservancia, amenaza o vulneración de sus derechos (Beneficiarios atendidos) / Total de niños, niñas, adolescentes y mayores de 18 años con discapacidad en situación de inobservancia, amenaza o vulneración de sus derechos (Beneficiarios programados) * 100</v>
          </cell>
          <cell r="AH66" t="str">
            <v>Trimestral</v>
          </cell>
          <cell r="AI66">
            <v>0</v>
          </cell>
          <cell r="AJ66">
            <v>0</v>
          </cell>
          <cell r="AK66" t="str">
            <v>x</v>
          </cell>
          <cell r="AL66">
            <v>0</v>
          </cell>
          <cell r="AM66">
            <v>0</v>
          </cell>
          <cell r="AN66" t="str">
            <v>x</v>
          </cell>
          <cell r="AO66">
            <v>0</v>
          </cell>
          <cell r="AP66">
            <v>0</v>
          </cell>
          <cell r="AQ66" t="str">
            <v>x</v>
          </cell>
          <cell r="AR66">
            <v>0</v>
          </cell>
          <cell r="AS66">
            <v>0</v>
          </cell>
          <cell r="AT66" t="str">
            <v>x</v>
          </cell>
        </row>
        <row r="67">
          <cell r="B67">
            <v>63</v>
          </cell>
          <cell r="C67" t="str">
            <v>MPM5</v>
          </cell>
          <cell r="D67" t="str">
            <v>Gestión para la Protección</v>
          </cell>
          <cell r="E67" t="str">
            <v>MPM5-P1</v>
          </cell>
          <cell r="F67" t="str">
            <v>Gestión Restablecimiento de Derechos</v>
          </cell>
          <cell r="G67" t="str">
            <v>N/A</v>
          </cell>
          <cell r="H67" t="str">
            <v>N/A</v>
          </cell>
          <cell r="I67">
            <v>0</v>
          </cell>
          <cell r="J67">
            <v>0</v>
          </cell>
          <cell r="K67" t="str">
            <v xml:space="preserve">Subdirección de Restablecimiento de Derechos </v>
          </cell>
          <cell r="L67" t="str">
            <v>MPM5-P1-08</v>
          </cell>
          <cell r="M67" t="str">
            <v>Porcentaje de casos de niños, niñas y adolescentes que luego de ser devueltos por el comité de adopciones, se les resuelve  su situación, presentándose nuevamente a comité o reintegrándose a su medio familiar.</v>
          </cell>
          <cell r="N67" t="str">
            <v>Identificar el número  de casos de niños, niñas y adolescentes resueltos, luego de ser devueltos por el comité de adopciones.</v>
          </cell>
          <cell r="O67" t="str">
            <v>Creciente</v>
          </cell>
          <cell r="P67" t="str">
            <v>Resultado</v>
          </cell>
          <cell r="Q67">
            <v>0.23</v>
          </cell>
          <cell r="R67" t="str">
            <v>Resultado</v>
          </cell>
          <cell r="S67" t="str">
            <v>Eficacia</v>
          </cell>
          <cell r="T67">
            <v>0.8</v>
          </cell>
          <cell r="U67" t="str">
            <v>N/A</v>
          </cell>
          <cell r="V67" t="str">
            <v>Porcentaje</v>
          </cell>
          <cell r="W67" t="str">
            <v>Si</v>
          </cell>
          <cell r="X67" t="str">
            <v>Si</v>
          </cell>
          <cell r="Y67" t="str">
            <v>Si</v>
          </cell>
          <cell r="Z67" t="str">
            <v>No</v>
          </cell>
          <cell r="AA67" t="str">
            <v>No</v>
          </cell>
          <cell r="AB67" t="str">
            <v>No</v>
          </cell>
          <cell r="AC67" t="str">
            <v>Número de casos de niños, niñas y adolescentes resueltos, reintegrados al medio familiar o presentados nuevamente a comité de adopciones.</v>
          </cell>
          <cell r="AD67" t="str">
            <v xml:space="preserve"> Sistema de Información Misional SIM/ Beneficiarios</v>
          </cell>
          <cell r="AE67" t="str">
            <v>Total de casos de niños, niñas y adolescentes en situación de adoptabilidad en firme, o por consentimiento o por autorización, devueltos por el comité de adopciones.</v>
          </cell>
          <cell r="AF67" t="str">
            <v xml:space="preserve"> Sistema de Información Misional SIM/ Beneficiarios</v>
          </cell>
          <cell r="AG67" t="str">
            <v xml:space="preserve">
(Número  de casos de niños, niñas y adolescentes resueltos,  reintegrados al medio familiar o presentándose nuevamente a comité / Total de casos de niños, niñas y adolescentes en situación de adoptabilidad en firme, o por consentimiento o por autorización, devueltos por el comité de adopciones) *100</v>
          </cell>
          <cell r="AH67" t="str">
            <v>Trimestral</v>
          </cell>
          <cell r="AI67">
            <v>0</v>
          </cell>
          <cell r="AJ67">
            <v>0</v>
          </cell>
          <cell r="AK67" t="str">
            <v>x</v>
          </cell>
          <cell r="AL67">
            <v>0</v>
          </cell>
          <cell r="AM67">
            <v>0</v>
          </cell>
          <cell r="AN67" t="str">
            <v>x</v>
          </cell>
          <cell r="AO67">
            <v>0</v>
          </cell>
          <cell r="AP67">
            <v>0</v>
          </cell>
          <cell r="AQ67" t="str">
            <v>x</v>
          </cell>
          <cell r="AR67">
            <v>0</v>
          </cell>
          <cell r="AS67">
            <v>0</v>
          </cell>
          <cell r="AT67" t="str">
            <v>x</v>
          </cell>
        </row>
        <row r="68">
          <cell r="B68">
            <v>64</v>
          </cell>
          <cell r="C68" t="str">
            <v>MPM5</v>
          </cell>
          <cell r="D68" t="str">
            <v>Gestión para la Protección</v>
          </cell>
          <cell r="E68" t="str">
            <v>MPM5-P1</v>
          </cell>
          <cell r="F68" t="str">
            <v>Gestión Restablecimiento de Derechos</v>
          </cell>
          <cell r="G68" t="str">
            <v>Gestión misional y de Gobierno</v>
          </cell>
          <cell r="H68" t="str">
            <v>Indicadores y metas de gobierno</v>
          </cell>
          <cell r="I68">
            <v>0</v>
          </cell>
          <cell r="J68">
            <v>0</v>
          </cell>
          <cell r="K68" t="str">
            <v xml:space="preserve">Subdirección de Restablecimiento de Derechos </v>
          </cell>
          <cell r="L68" t="str">
            <v>PA-36</v>
          </cell>
          <cell r="M68" t="str">
            <v>Porcentaje de Autoridades Administrativas y Equipos Técnicos Interdisciplinarios, capacitados en el proceso Administrativo de Restablecimiento de Derechos y temáticas afines.</v>
          </cell>
          <cell r="N68" t="str">
            <v>Identificar el número de Autoridades Administrativas y Equipos Técnicos Interdisciplinarios, capacitados en el proceso Administrativo de Restablecimiento de Derechos y temáticas afines.</v>
          </cell>
          <cell r="O68" t="str">
            <v>Creciente</v>
          </cell>
          <cell r="P68" t="str">
            <v xml:space="preserve">Gestión </v>
          </cell>
          <cell r="Q68">
            <v>0.22</v>
          </cell>
          <cell r="R68" t="str">
            <v xml:space="preserve">Gestión </v>
          </cell>
          <cell r="S68" t="str">
            <v>Eficacia</v>
          </cell>
          <cell r="T68">
            <v>0.44</v>
          </cell>
          <cell r="U68">
            <v>1</v>
          </cell>
          <cell r="V68" t="str">
            <v>Porcentaje</v>
          </cell>
          <cell r="W68" t="str">
            <v>Si</v>
          </cell>
          <cell r="X68" t="str">
            <v>No</v>
          </cell>
          <cell r="Y68" t="str">
            <v>No</v>
          </cell>
          <cell r="Z68" t="str">
            <v>No</v>
          </cell>
          <cell r="AA68" t="str">
            <v>Si</v>
          </cell>
          <cell r="AB68" t="str">
            <v>Si</v>
          </cell>
          <cell r="AC68" t="str">
            <v>Número de Autoridades Administrativas y Equipos Técnicos Interdisciplinarios, capacitados en el proceso Administrativo de Restablecimiento de Derechos y temáticas afines</v>
          </cell>
          <cell r="AD68" t="str">
            <v>Informe de capacitación a Autoridades Administrativas y Equipos Técnicos Interdisciplinarios</v>
          </cell>
          <cell r="AE68" t="str">
            <v>Total de Autoridades Administrativas y Equipos Técnicos Interdisciplinarios</v>
          </cell>
          <cell r="AF68" t="str">
            <v>Informe de capacitación a Autoridades Administrativas y Equipos Técnicos Interdisciplinarios</v>
          </cell>
          <cell r="AG68" t="str">
            <v>(Número de Autoridades Administrativas y Equipos Técnicos Interdisciplinarios, capacitados en el proceso Administrativo de Restablecimiento de Derechos y temáticas afines / Total de Autoridades Administrativas y Equipos Técnicos Interdisciplinarios) *100</v>
          </cell>
          <cell r="AH68" t="str">
            <v xml:space="preserve">Anual </v>
          </cell>
          <cell r="AI68">
            <v>0</v>
          </cell>
          <cell r="AJ68">
            <v>0</v>
          </cell>
          <cell r="AK68">
            <v>0</v>
          </cell>
          <cell r="AL68">
            <v>0</v>
          </cell>
          <cell r="AM68">
            <v>0</v>
          </cell>
          <cell r="AN68">
            <v>0</v>
          </cell>
          <cell r="AO68">
            <v>0</v>
          </cell>
          <cell r="AP68">
            <v>0</v>
          </cell>
          <cell r="AQ68">
            <v>0</v>
          </cell>
          <cell r="AR68">
            <v>0</v>
          </cell>
          <cell r="AS68">
            <v>0</v>
          </cell>
          <cell r="AT68" t="str">
            <v>x</v>
          </cell>
        </row>
        <row r="69">
          <cell r="B69">
            <v>65</v>
          </cell>
          <cell r="C69" t="str">
            <v>MPM5</v>
          </cell>
          <cell r="D69" t="str">
            <v>Gestión para la Protección</v>
          </cell>
          <cell r="E69" t="str">
            <v>MPM5-P1</v>
          </cell>
          <cell r="F69" t="str">
            <v>Gestión Restablecimiento de Derechos</v>
          </cell>
          <cell r="G69" t="str">
            <v>Gestión misional y de Gobierno</v>
          </cell>
          <cell r="H69" t="str">
            <v>Indicadores y metas de gobierno</v>
          </cell>
          <cell r="I69">
            <v>0</v>
          </cell>
          <cell r="J69">
            <v>0</v>
          </cell>
          <cell r="K69" t="str">
            <v xml:space="preserve">Subdirección de Restablecimiento de Derechos </v>
          </cell>
          <cell r="L69" t="str">
            <v>PA-37</v>
          </cell>
          <cell r="M69" t="str">
            <v>Porcentaje de Defensorías de Familias  y equipos técnicos interdisciplinarios, capacitados en la ruta de actuaciones especiales en el proceso de restablecimiento de Derechos con enfoque diferencial y población.</v>
          </cell>
          <cell r="N69" t="str">
            <v xml:space="preserve">Identificar el número de Defensores de Familias  y equipos técnicos interdisciplinarios, capacitados en la ruta de actuaciones especiales en el proceso de restablecimiento de Derechos con enfoque diferencial y población. </v>
          </cell>
          <cell r="O69" t="str">
            <v>Creciente</v>
          </cell>
          <cell r="P69" t="str">
            <v xml:space="preserve">Gestión </v>
          </cell>
          <cell r="Q69">
            <v>0.12</v>
          </cell>
          <cell r="R69" t="str">
            <v xml:space="preserve">Gestión </v>
          </cell>
          <cell r="S69" t="str">
            <v>Eficacia</v>
          </cell>
          <cell r="T69">
            <v>0.34</v>
          </cell>
          <cell r="U69">
            <v>1</v>
          </cell>
          <cell r="V69" t="str">
            <v>Porcentaje</v>
          </cell>
          <cell r="W69" t="str">
            <v>Si</v>
          </cell>
          <cell r="X69" t="str">
            <v>No</v>
          </cell>
          <cell r="Y69" t="str">
            <v>No</v>
          </cell>
          <cell r="Z69" t="str">
            <v>No</v>
          </cell>
          <cell r="AA69" t="str">
            <v>Si</v>
          </cell>
          <cell r="AB69" t="str">
            <v>Si</v>
          </cell>
          <cell r="AC69" t="str">
            <v>Número  de Defensores de Familias  y Equipos Técnicos Interdisciplinarios, capacitados en la ruta de actuaciones especiales en el Proceso de Restablecimiento de Derechos con enfoque diferencial y población.</v>
          </cell>
          <cell r="AD69" t="str">
            <v>Informe de capacitación 
Defensores de Familias  y Equipos Técnicos Interdisciplinarios</v>
          </cell>
          <cell r="AE69" t="str">
            <v>Total de Defensores de Familias  y Equipos técnicos interdisciplinarios</v>
          </cell>
          <cell r="AF69" t="str">
            <v>Informe de capacitación 
Defensores de Familias  y Equipos Técnicos Interdisciplinarios</v>
          </cell>
          <cell r="AG69" t="str">
            <v>(Número  de Defensores de Familias  y Equipos Técnicos Interdisciplinarios, capacitados en la ruta de actuaciones especiales en el Proceso de Restablecimiento de Derechos con enfoque diferencial y población / Total de Defensores de Familias  y Equipos técnicos interdisciplinarios) *100</v>
          </cell>
          <cell r="AH69" t="str">
            <v>Trimestral</v>
          </cell>
          <cell r="AI69">
            <v>0</v>
          </cell>
          <cell r="AJ69">
            <v>0</v>
          </cell>
          <cell r="AK69" t="str">
            <v>x</v>
          </cell>
          <cell r="AL69">
            <v>0</v>
          </cell>
          <cell r="AM69">
            <v>0</v>
          </cell>
          <cell r="AN69" t="str">
            <v>x</v>
          </cell>
          <cell r="AO69">
            <v>0</v>
          </cell>
          <cell r="AP69">
            <v>0</v>
          </cell>
          <cell r="AQ69" t="str">
            <v>x</v>
          </cell>
          <cell r="AR69">
            <v>0</v>
          </cell>
          <cell r="AS69">
            <v>0</v>
          </cell>
          <cell r="AT69" t="str">
            <v>x</v>
          </cell>
        </row>
        <row r="70">
          <cell r="B70">
            <v>66</v>
          </cell>
          <cell r="C70" t="str">
            <v>MPM5</v>
          </cell>
          <cell r="D70" t="str">
            <v>Gestión para la Protección</v>
          </cell>
          <cell r="E70" t="str">
            <v>MPM5-P1</v>
          </cell>
          <cell r="F70" t="str">
            <v>Gestión Restablecimiento de Derechos</v>
          </cell>
          <cell r="G70" t="str">
            <v>N/A</v>
          </cell>
          <cell r="H70" t="str">
            <v>N/A</v>
          </cell>
          <cell r="I70">
            <v>0</v>
          </cell>
          <cell r="J70">
            <v>0</v>
          </cell>
          <cell r="K70" t="str">
            <v xml:space="preserve">Subdirección de Restablecimiento de Derechos </v>
          </cell>
          <cell r="L70" t="str">
            <v>MPM5-P1-09</v>
          </cell>
          <cell r="M70" t="str">
            <v>Porcentaje de niños, niñas y adolescentes que reingresan al proceso de restablecimiento de derechos.</v>
          </cell>
          <cell r="N70" t="str">
            <v>Identificar  el número de niños, niñas y adolescentes que luego de haber sido reintegrados a su medio familiar, ingresan nuevamente a un Proceso Administrativo de Restablecimiento de Derechos PARD.</v>
          </cell>
          <cell r="O70" t="str">
            <v>Decreciente</v>
          </cell>
          <cell r="P70" t="str">
            <v xml:space="preserve">Resultado </v>
          </cell>
          <cell r="Q70">
            <v>0</v>
          </cell>
          <cell r="R70" t="str">
            <v xml:space="preserve">Resultado </v>
          </cell>
          <cell r="S70" t="str">
            <v>Eficacia</v>
          </cell>
          <cell r="T70">
            <v>0</v>
          </cell>
          <cell r="U70" t="str">
            <v>N/A</v>
          </cell>
          <cell r="V70" t="str">
            <v>Porcentaje</v>
          </cell>
          <cell r="W70" t="str">
            <v>Si</v>
          </cell>
          <cell r="X70" t="str">
            <v>Si</v>
          </cell>
          <cell r="Y70" t="str">
            <v>Si</v>
          </cell>
          <cell r="Z70" t="str">
            <v>No</v>
          </cell>
          <cell r="AA70" t="str">
            <v>No</v>
          </cell>
          <cell r="AB70" t="str">
            <v>No</v>
          </cell>
          <cell r="AC70" t="str">
            <v>Número de niños, niñas y adolescentes que ingresan  en el mes evaluado a  Proceso Administrativo de Restablecimiento de Derechos PARD</v>
          </cell>
          <cell r="AD70" t="str">
            <v>SIM - Modulo Beneficiarios</v>
          </cell>
          <cell r="AE70" t="str">
            <v xml:space="preserve"> Número de niñas, niños y adolescentes que han sido reintegrados a su medio familiar en el marco de un Proceso Administrativo de Restablecimiento de Derechos PARD en el último año</v>
          </cell>
          <cell r="AF70" t="str">
            <v>SIM - Modulo Beneficiarios</v>
          </cell>
          <cell r="AG70" t="str">
            <v>(Número de niños, niñas y adolescentes que ingresan  en el mes evaluado a  Proceso Administrativo de Restablecimiento de Derechos PARD / Número de niñas, niños y adolescentes que han sido reintegrados a su medio familiar en el marco de un Proceso Administrativo de Restablecimiento de Derechos PARD en el último año) * 100</v>
          </cell>
          <cell r="AH70" t="str">
            <v>Mensual</v>
          </cell>
          <cell r="AI70" t="str">
            <v>x</v>
          </cell>
          <cell r="AJ70" t="str">
            <v>x</v>
          </cell>
          <cell r="AK70" t="str">
            <v>x</v>
          </cell>
          <cell r="AL70" t="str">
            <v>x</v>
          </cell>
          <cell r="AM70" t="str">
            <v>x</v>
          </cell>
          <cell r="AN70" t="str">
            <v>x</v>
          </cell>
          <cell r="AO70" t="str">
            <v>x</v>
          </cell>
          <cell r="AP70" t="str">
            <v>x</v>
          </cell>
          <cell r="AQ70" t="str">
            <v>x</v>
          </cell>
          <cell r="AR70" t="str">
            <v>x</v>
          </cell>
          <cell r="AS70" t="str">
            <v>x</v>
          </cell>
          <cell r="AT70" t="str">
            <v>x</v>
          </cell>
        </row>
        <row r="71">
          <cell r="B71">
            <v>67</v>
          </cell>
          <cell r="C71" t="str">
            <v>MPM5</v>
          </cell>
          <cell r="D71" t="str">
            <v>Gestión para la Protección</v>
          </cell>
          <cell r="E71" t="str">
            <v>MPM5-P1</v>
          </cell>
          <cell r="F71" t="str">
            <v>Gestión Restablecimiento de Derechos</v>
          </cell>
          <cell r="G71" t="str">
            <v>Gestión misional y de Gobierno</v>
          </cell>
          <cell r="H71" t="str">
            <v>Indicadores y metas de gobierno</v>
          </cell>
          <cell r="I71">
            <v>0</v>
          </cell>
          <cell r="J71">
            <v>0</v>
          </cell>
          <cell r="K71" t="str">
            <v xml:space="preserve">Subdirección de Restablecimiento de Derechos </v>
          </cell>
          <cell r="L71" t="str">
            <v>PA-38</v>
          </cell>
          <cell r="M71" t="str">
            <v>Número de municipios con asistencia técnica y acompañamiento para la implementación de las rutas de atención integral para el Restablecimiento de Derechos de la menor de 14 años embarazada.</v>
          </cell>
          <cell r="N71" t="str">
            <v xml:space="preserve">Identificar el número de municipios que han recibido asistencia técnica y acompañamiento para la implementación de las rutas de atención integral para el Restablecimiento de Derechos de la menor de 14 años embarazada. </v>
          </cell>
          <cell r="O71" t="str">
            <v>Creciente</v>
          </cell>
          <cell r="P71" t="str">
            <v xml:space="preserve">Gestión </v>
          </cell>
          <cell r="Q71">
            <v>20</v>
          </cell>
          <cell r="R71" t="str">
            <v xml:space="preserve">Gestión </v>
          </cell>
          <cell r="S71" t="str">
            <v>Eficacia</v>
          </cell>
          <cell r="T71">
            <v>200</v>
          </cell>
          <cell r="U71">
            <v>700</v>
          </cell>
          <cell r="V71" t="str">
            <v>Número</v>
          </cell>
          <cell r="W71" t="str">
            <v>Si</v>
          </cell>
          <cell r="X71" t="str">
            <v>No</v>
          </cell>
          <cell r="Y71" t="str">
            <v>No</v>
          </cell>
          <cell r="Z71" t="str">
            <v>Si</v>
          </cell>
          <cell r="AA71" t="str">
            <v>Si</v>
          </cell>
          <cell r="AB71" t="str">
            <v>Si</v>
          </cell>
          <cell r="AC71" t="str">
            <v>Número de municipios con asistencia técnica y acompañamiento para la implementación de las rutas de atención integral para el restablecimiento de derechos de la menor de 14 años embarazada.</v>
          </cell>
          <cell r="AD71" t="str">
            <v xml:space="preserve">Informe de Asistencia Técnica y acompañamiento a los municipios </v>
          </cell>
          <cell r="AE71" t="str">
            <v>N/A</v>
          </cell>
          <cell r="AF71" t="str">
            <v>N/A</v>
          </cell>
          <cell r="AG71" t="str">
            <v>Número de municipios con asistencia técnica y acompañamiento para la implementación de las rutas de atención integral para el restablecimiento de derechos de la menor de 14 años embarazada.</v>
          </cell>
          <cell r="AH71" t="str">
            <v>Trimestral</v>
          </cell>
          <cell r="AI71">
            <v>0</v>
          </cell>
          <cell r="AJ71">
            <v>0</v>
          </cell>
          <cell r="AK71" t="str">
            <v>x</v>
          </cell>
          <cell r="AL71">
            <v>0</v>
          </cell>
          <cell r="AM71">
            <v>0</v>
          </cell>
          <cell r="AN71" t="str">
            <v>x</v>
          </cell>
          <cell r="AO71">
            <v>0</v>
          </cell>
          <cell r="AP71">
            <v>0</v>
          </cell>
          <cell r="AQ71" t="str">
            <v>x</v>
          </cell>
          <cell r="AR71">
            <v>0</v>
          </cell>
          <cell r="AS71">
            <v>0</v>
          </cell>
          <cell r="AT71" t="str">
            <v>x</v>
          </cell>
        </row>
        <row r="72">
          <cell r="B72">
            <v>68</v>
          </cell>
          <cell r="C72" t="str">
            <v>MPM5</v>
          </cell>
          <cell r="D72" t="str">
            <v>Gestión para la Protección</v>
          </cell>
          <cell r="E72" t="str">
            <v>MPM5-P2</v>
          </cell>
          <cell r="F72" t="str">
            <v>Gestión de Adopciones</v>
          </cell>
          <cell r="G72" t="str">
            <v>Gestión misional y de Gobierno</v>
          </cell>
          <cell r="H72" t="str">
            <v>Indicadores y metas de gobierno</v>
          </cell>
          <cell r="I72">
            <v>0</v>
          </cell>
          <cell r="J72">
            <v>0</v>
          </cell>
          <cell r="K72" t="str">
            <v>Subdirección de Adopciones</v>
          </cell>
          <cell r="L72" t="str">
            <v>PA-39</v>
          </cell>
          <cell r="M72" t="str">
            <v>Porcentaje de Niños, niñas y adolescentes en situación de adoptabilidad en firme,  por consentimiento o por autorización,  SIN características especiales presentados a comité de adopciones, con familia asignada.</v>
          </cell>
          <cell r="N72" t="str">
            <v>Identificar el número de niños, niñas y adolescentes en situación de adoptabilidad en firme,  por consentimiento o por autorización, SIN características especiales, que se les ha restablecido el derecho de tener una familia</v>
          </cell>
          <cell r="O72" t="str">
            <v>Estático</v>
          </cell>
          <cell r="P72" t="str">
            <v>Resultado</v>
          </cell>
          <cell r="Q72">
            <v>1</v>
          </cell>
          <cell r="R72" t="str">
            <v>Resultado</v>
          </cell>
          <cell r="S72" t="str">
            <v>Eficacia</v>
          </cell>
          <cell r="T72">
            <v>1</v>
          </cell>
          <cell r="U72" t="str">
            <v>N/A</v>
          </cell>
          <cell r="V72" t="str">
            <v>Porcentaje</v>
          </cell>
          <cell r="W72" t="str">
            <v>Si</v>
          </cell>
          <cell r="X72" t="str">
            <v>Si</v>
          </cell>
          <cell r="Y72" t="str">
            <v>No</v>
          </cell>
          <cell r="Z72" t="str">
            <v>No</v>
          </cell>
          <cell r="AA72" t="str">
            <v>No</v>
          </cell>
          <cell r="AB72" t="str">
            <v>Si</v>
          </cell>
          <cell r="AC72" t="str">
            <v>Número de niños, niñas y adolescentes en situación de adoptabilidad en firme, por consentimiento o por autorización, SIN características especiales presentados a comité de adopciones con familia asignada.</v>
          </cell>
          <cell r="AD72" t="str">
            <v>SIM/ Beneficiarios  - Adopciones 
* Las Regionales ICBF registran en SIM la asignación de familia de los niños, niñas y adolescentes  mediante la  opción “Registrar Sesión de Comité de Adopción”, automáticamente se genera la actuación ADO-270  ASIGNACIÓN DE FAMILIA POR COMITÉ DE ADOPCIONES Actas de comité de adopciones</v>
          </cell>
          <cell r="AE72" t="str">
            <v>Número de niños, niñas y adolescentes  en situación de adoptabilidad en firme,  por consentimiento o por autorización, SIN características especiales presentados a comité de adopciones.</v>
          </cell>
          <cell r="AF72" t="str">
            <v xml:space="preserve">               SIM/ Beneficiarios  
*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 En el detalle de la pantalla “Registrar Beneficiario” se debe definir si es un  niño, niña y adolescente SIN Características y necesidades especiales, (menor de ocho (8) años SIN discapacidad o enfermedad de cuidado especial)
* En el módulo de Adopciones, en la Sesión de Comité se debe registrar la información tanto en “Asignar adopciones” como en “NNA presentados al comité“  (para los beneficiaros sin asignación)
Actas de comité de adopciones</v>
          </cell>
          <cell r="AG72" t="str">
            <v>(Número de niños, niñas y adolescentes en situación de adoptabilidad en firme,  por consentimiento o por autorización, SIN características especiales presentados a comité de adopciones con familia asignada / Número de niños, niñas y adolescentes en situación de adoptabilidad en firme, por consentimiento o por autorización SIN características especiales presentados a comité de adopciones)*100</v>
          </cell>
          <cell r="AH72" t="str">
            <v>Mensual</v>
          </cell>
          <cell r="AI72" t="str">
            <v>x</v>
          </cell>
          <cell r="AJ72" t="str">
            <v>x</v>
          </cell>
          <cell r="AK72" t="str">
            <v>x</v>
          </cell>
          <cell r="AL72" t="str">
            <v>x</v>
          </cell>
          <cell r="AM72" t="str">
            <v>x</v>
          </cell>
          <cell r="AN72" t="str">
            <v>x</v>
          </cell>
          <cell r="AO72" t="str">
            <v>x</v>
          </cell>
          <cell r="AP72" t="str">
            <v>x</v>
          </cell>
          <cell r="AQ72" t="str">
            <v>x</v>
          </cell>
          <cell r="AR72" t="str">
            <v>x</v>
          </cell>
          <cell r="AS72" t="str">
            <v>x</v>
          </cell>
          <cell r="AT72" t="str">
            <v>x</v>
          </cell>
        </row>
        <row r="73">
          <cell r="B73">
            <v>69</v>
          </cell>
          <cell r="C73" t="str">
            <v>MPM5</v>
          </cell>
          <cell r="D73" t="str">
            <v>Gestión para la Protección</v>
          </cell>
          <cell r="E73" t="str">
            <v>MPM5-P2</v>
          </cell>
          <cell r="F73" t="str">
            <v>Gestión de Adopciones</v>
          </cell>
          <cell r="G73" t="str">
            <v>Gestión misional y de Gobierno</v>
          </cell>
          <cell r="H73" t="str">
            <v>Indicadores y metas de gobierno</v>
          </cell>
          <cell r="I73">
            <v>0</v>
          </cell>
          <cell r="J73">
            <v>0</v>
          </cell>
          <cell r="K73" t="str">
            <v>Subdirección de Adopciones</v>
          </cell>
          <cell r="L73" t="str">
            <v>PA-40</v>
          </cell>
          <cell r="M73" t="str">
            <v>Porcentaje de Niños, niñas y adolescentes en situación de adoptabilidad en firme, por consentimiento o por autorización,  CON características y necesidades especiales y posibilidad de adopción presentados a comité de adopciones, con familia asignada.</v>
          </cell>
          <cell r="N73" t="str">
            <v>Identificar el número  de Niños, niñas y adolescentes en situación de adoptabilidad en firme,  por consentimiento o por autorización,  CON características y necesidades especiales y posibilidad de adopción presentados a comité de adopciones, que se les ha restablecido el derecho de tener una familia.</v>
          </cell>
          <cell r="O73" t="str">
            <v>Creciente</v>
          </cell>
          <cell r="P73" t="str">
            <v>Resultado</v>
          </cell>
          <cell r="Q73">
            <v>0.63</v>
          </cell>
          <cell r="R73" t="str">
            <v>Resultado</v>
          </cell>
          <cell r="S73" t="str">
            <v>Eficacia</v>
          </cell>
          <cell r="T73">
            <v>0.55000000000000004</v>
          </cell>
          <cell r="U73">
            <v>0.7</v>
          </cell>
          <cell r="V73" t="str">
            <v>Porcentaje</v>
          </cell>
          <cell r="W73" t="str">
            <v>Si</v>
          </cell>
          <cell r="X73" t="str">
            <v>Si</v>
          </cell>
          <cell r="Y73" t="str">
            <v>No</v>
          </cell>
          <cell r="Z73" t="str">
            <v>No</v>
          </cell>
          <cell r="AA73" t="str">
            <v>Si</v>
          </cell>
          <cell r="AB73" t="str">
            <v>Si</v>
          </cell>
          <cell r="AC73" t="str">
            <v>Número de niños, niñas y adolescentes en situación de adoptabilidad  en firme,  por consentimiento o por autorización CON características y necesidades especiales y posibilidad de adopción presentados a comité de adopciones con familia asignada</v>
          </cell>
          <cell r="AD73" t="str">
            <v xml:space="preserve">SIM/ Beneficiarios  - Adopciones 
* Las Regionales ICBF registran en SIM la asignación de familia de los niños y niñas y adolescentes, mediante la  opción “Registrar Sesión de Comité de Adopción”, automáticamente se genera la actuación ADO-270  ASIGNACIÓN DE FAMILIA POR COMITÉ DE ADOPCIONES
Actas de comité de adopciones </v>
          </cell>
          <cell r="AE73" t="str">
            <v>Número  de niños, niñas y adolescentes en situación de adoptabilidad  en firme,  por consentimiento o por autorización, CON características y necesidades especiales y posibilidad de adopción presentados a comité de adopciones</v>
          </cell>
          <cell r="AF73" t="str">
            <v xml:space="preserve">   SIM/ Beneficiarios  
* Las Defensorías de Familia ICBF registran en el Sistema de Información Misional SIM - Modulo de beneficiarios  los niños, niñas  y adolescentes con situación de adoptabilidad en firme, por consentimiento o por autorización,  registrando alguna de las siguientes actuaciones:
1. PRD_270 " CONSENTIMIENTO EN FIRME"
 2. PRD_390  " EJECUTORIA FALLO ADOPTABILIDAD"
 3. PRD_385 " RESOLUCIÓN DE AUTORIZACIÓN PARA ADOPCIÓN".
*En el detalle de la pantalla “Registrar Beneficiario” se debe definir si es un niño, niña  o adolescente CON Características y necesidades especiales, (Mayores de (8) años CON discapacidad o enfermedad de cuidado especial
* En el módulo de Adopciones, en la Sesión de Comité se debe registrar la información tanto en “Asignar adopciones” como en “Niños, niñas y adolescentes presentados al comité“ (para los beneficiaros sin asignación)
* Actas de comité de adopciones</v>
          </cell>
          <cell r="AG73" t="str">
            <v>(Número de niños, niñas y adolescentes en situación de adoptabilidad en firme,  por consentimiento o por autorización,  CON características y necesidades especiales y posibilidad de adopción presentados al comité de adopciones y con familia asignada durante los dos últimos años y la vigencia actual/ Número de niños, niñas y adolescentes en situación de adoptabilidad en firme,  por consentimiento o por autorización,  CON características y necesidades especiales y posibilidad de adopción presentados a comité de adopciones durante los dos últimos años y la vigencia actual)*100</v>
          </cell>
          <cell r="AH73" t="str">
            <v>Mensual</v>
          </cell>
          <cell r="AI73" t="str">
            <v>x</v>
          </cell>
          <cell r="AJ73" t="str">
            <v>x</v>
          </cell>
          <cell r="AK73" t="str">
            <v>x</v>
          </cell>
          <cell r="AL73" t="str">
            <v>x</v>
          </cell>
          <cell r="AM73" t="str">
            <v>x</v>
          </cell>
          <cell r="AN73" t="str">
            <v>x</v>
          </cell>
          <cell r="AO73" t="str">
            <v>x</v>
          </cell>
          <cell r="AP73" t="str">
            <v>x</v>
          </cell>
          <cell r="AQ73" t="str">
            <v>x</v>
          </cell>
          <cell r="AR73" t="str">
            <v>x</v>
          </cell>
          <cell r="AS73" t="str">
            <v>x</v>
          </cell>
          <cell r="AT73" t="str">
            <v>x</v>
          </cell>
        </row>
        <row r="74">
          <cell r="B74">
            <v>70</v>
          </cell>
          <cell r="C74" t="str">
            <v>MPM5</v>
          </cell>
          <cell r="D74" t="str">
            <v>Gestión para la Protección</v>
          </cell>
          <cell r="E74" t="str">
            <v>MPM5-P2</v>
          </cell>
          <cell r="F74" t="str">
            <v>Gestión de Adopciones</v>
          </cell>
          <cell r="G74" t="str">
            <v>Gestión misional y de Gobierno</v>
          </cell>
          <cell r="H74" t="str">
            <v>Indicadores y metas de gobierno</v>
          </cell>
          <cell r="I74">
            <v>0</v>
          </cell>
          <cell r="J74">
            <v>0</v>
          </cell>
          <cell r="K74" t="str">
            <v>Subdirección de Adopciones</v>
          </cell>
          <cell r="L74" t="str">
            <v>PA-41</v>
          </cell>
          <cell r="M74" t="str">
            <v>Porcentaje  de niños, niñas y adolescentes que a partir de la fecha de sentencia de adopción en firme, cumplen con el número de informes de seguimientos post adopción en el periodo establecido.</v>
          </cell>
          <cell r="N74" t="str">
            <v>Identificar el número de niños, niñas y adolescentes adoptados con informes de seguimiento post  adopción en el periodo establecido.</v>
          </cell>
          <cell r="O74" t="str">
            <v>Creciente</v>
          </cell>
          <cell r="P74" t="str">
            <v>Gestión</v>
          </cell>
          <cell r="Q74">
            <v>0.95</v>
          </cell>
          <cell r="R74" t="str">
            <v>Gestión</v>
          </cell>
          <cell r="S74" t="str">
            <v>Eficacia</v>
          </cell>
          <cell r="T74">
            <v>1</v>
          </cell>
          <cell r="U74">
            <v>1</v>
          </cell>
          <cell r="V74" t="str">
            <v>Porcentaje</v>
          </cell>
          <cell r="W74" t="str">
            <v>Si</v>
          </cell>
          <cell r="X74" t="str">
            <v>Si</v>
          </cell>
          <cell r="Y74" t="str">
            <v>No</v>
          </cell>
          <cell r="Z74" t="str">
            <v>No</v>
          </cell>
          <cell r="AA74" t="str">
            <v>Si</v>
          </cell>
          <cell r="AB74" t="str">
            <v>Si</v>
          </cell>
          <cell r="AC74" t="str">
            <v>Número de niños, niñas y adolescentes que a partir de la fecha de sentencia de adopción  en firme, cumplen con el número de informes de seguimiento post adopción en el periodo establecido.</v>
          </cell>
          <cell r="AD74" t="str">
            <v>SIM/ Modulo de Adopciones
* Las regionales, Centros Zonales ICBF y/o IAPAS  registran en el Sistema de Información Misional SIM la SENTENCIA DE ADOPCIÓN con la actuación ADO-440  y su correspondiente plantilla de Datos Adicionales
* En el módulo de Adopciones, en la solicitud de Adopción de la petición de la familia se diligencia la pantalla SEGUIMIENTO POST ADOPCIÓN 
(De acuerdo a lo estipulado en el LINEAMIENTO TÉCNICO PARA ADOPCIONES)</v>
          </cell>
          <cell r="AE74" t="str">
            <v>Número de Niños, niñas y adolescentes con sentencia de adopción en firme en el periodo establecido</v>
          </cell>
          <cell r="AF74" t="str">
            <v>SIM/ Modulo de Adopciones
* Las regionales, Centros Zonales ICBF y/o IAPAS  registran en el Sistema de Información Misional SIM la SENTENCIA DE ADOPCIÓN con la actuación ADO-440 y su correspondiente plantilla de Datos Adicionales</v>
          </cell>
          <cell r="AG74" t="str">
            <v>(Número de Niños, niñas y adolescentes que a partir de la fecha sentencia de adopción en firme, cumplen con el número de informes de seguimiento post adopción en el periodo establecido/ Número de Niños, niñas y adolescentes con sentencia de adopción en firme en el periodo establecido)*100</v>
          </cell>
          <cell r="AH74" t="str">
            <v>Mensual</v>
          </cell>
          <cell r="AI74" t="str">
            <v>x</v>
          </cell>
          <cell r="AJ74" t="str">
            <v>x</v>
          </cell>
          <cell r="AK74" t="str">
            <v>x</v>
          </cell>
          <cell r="AL74" t="str">
            <v>x</v>
          </cell>
          <cell r="AM74" t="str">
            <v>x</v>
          </cell>
          <cell r="AN74" t="str">
            <v>x</v>
          </cell>
          <cell r="AO74" t="str">
            <v>x</v>
          </cell>
          <cell r="AP74" t="str">
            <v>x</v>
          </cell>
          <cell r="AQ74" t="str">
            <v>x</v>
          </cell>
          <cell r="AR74" t="str">
            <v>x</v>
          </cell>
          <cell r="AS74" t="str">
            <v>x</v>
          </cell>
          <cell r="AT74" t="str">
            <v>x</v>
          </cell>
        </row>
        <row r="75">
          <cell r="B75">
            <v>71</v>
          </cell>
          <cell r="C75" t="str">
            <v>MPM5</v>
          </cell>
          <cell r="D75" t="str">
            <v>Gestión para la Protección</v>
          </cell>
          <cell r="E75" t="str">
            <v>MPM5-P2</v>
          </cell>
          <cell r="F75" t="str">
            <v>Gestión de Adopciones</v>
          </cell>
          <cell r="G75" t="str">
            <v>N/A</v>
          </cell>
          <cell r="H75" t="str">
            <v>N/A</v>
          </cell>
          <cell r="I75">
            <v>0</v>
          </cell>
          <cell r="J75">
            <v>0</v>
          </cell>
          <cell r="K75" t="str">
            <v>Subdirección de Adopciones</v>
          </cell>
          <cell r="L75" t="str">
            <v>MPM5-P2-01</v>
          </cell>
          <cell r="M75" t="str">
            <v>Porcentaje de niños, niñas y adolescentes que  luego de tener la  sentencia de adopción en firme, presentan apertura de un Proceso Administrativo de Restablecimiento de Derechos PARD.</v>
          </cell>
          <cell r="N75" t="str">
            <v>Identificar el número de niños, niñas y adolescentes que luego de ser adoptados presentan un proceso Administrativo de Restablecimiento de Derechos activo o cerrado.</v>
          </cell>
          <cell r="O75" t="str">
            <v>Decreciente</v>
          </cell>
          <cell r="P75" t="str">
            <v>Resultado</v>
          </cell>
          <cell r="Q75" t="str">
            <v>N/A</v>
          </cell>
          <cell r="R75" t="str">
            <v>Resultado</v>
          </cell>
          <cell r="S75" t="str">
            <v>Eficacia</v>
          </cell>
          <cell r="T75">
            <v>0.1</v>
          </cell>
          <cell r="U75" t="str">
            <v>N/A</v>
          </cell>
          <cell r="V75" t="str">
            <v>Porcentaje</v>
          </cell>
          <cell r="W75" t="str">
            <v>Si</v>
          </cell>
          <cell r="X75" t="str">
            <v>Si</v>
          </cell>
          <cell r="Y75" t="str">
            <v>No</v>
          </cell>
          <cell r="Z75" t="str">
            <v>No</v>
          </cell>
          <cell r="AA75" t="str">
            <v>No</v>
          </cell>
          <cell r="AB75" t="str">
            <v>No</v>
          </cell>
          <cell r="AC75" t="str">
            <v xml:space="preserve">Número de niños, niñas y adolescentes que  presentan Apertura de un Proceso Administrativo de Restablecimiento de Derechos PARD </v>
          </cell>
          <cell r="AD75" t="str">
            <v>SIM/ Beneficiarios   
Los centros zonales registran en el Sistema de Información Misional SIM una nueva petición y continua el procedimiento con el registro de la actuación PRD_160.</v>
          </cell>
          <cell r="AE75" t="str">
            <v>Total de niños, niñas y adolescentes con  sentencia de adopción en firme</v>
          </cell>
          <cell r="AF75" t="str">
            <v>SIM/ Beneficiarios  - Adopciones
Las regionales o IAPAS registran en el Sistema de Información Misional SIM la asignación en Sesión de Comité y posteriormente siguiendo el proceso en la petición de la familia la actuación ADO_440 con su respectiva plantilla de datos adicionales</v>
          </cell>
          <cell r="AG75" t="str">
            <v>(Número de niños, niñas y adolescentes que  presentan Apertura de un Proceso Administrativo de Restablecimiento de Derechos PARD / Total de niños, niñas y adolescentes con  sentencia de adopción en firme)*100</v>
          </cell>
          <cell r="AH75" t="str">
            <v>Semestral</v>
          </cell>
          <cell r="AI75">
            <v>0</v>
          </cell>
          <cell r="AJ75">
            <v>0</v>
          </cell>
          <cell r="AK75">
            <v>0</v>
          </cell>
          <cell r="AL75">
            <v>0</v>
          </cell>
          <cell r="AM75">
            <v>0</v>
          </cell>
          <cell r="AN75" t="str">
            <v>x</v>
          </cell>
          <cell r="AO75">
            <v>0</v>
          </cell>
          <cell r="AP75">
            <v>0</v>
          </cell>
          <cell r="AQ75">
            <v>0</v>
          </cell>
          <cell r="AR75">
            <v>0</v>
          </cell>
          <cell r="AS75">
            <v>0</v>
          </cell>
          <cell r="AT75" t="str">
            <v>x</v>
          </cell>
        </row>
        <row r="76">
          <cell r="B76">
            <v>72</v>
          </cell>
          <cell r="C76" t="str">
            <v>MPM5</v>
          </cell>
          <cell r="D76" t="str">
            <v>Gestión para la Protección</v>
          </cell>
          <cell r="E76" t="str">
            <v>MPM5-P3</v>
          </cell>
          <cell r="F76" t="str">
            <v>Gestión Responsabilidad Penal</v>
          </cell>
          <cell r="G76" t="str">
            <v>Gestión misional y de Gobierno</v>
          </cell>
          <cell r="H76" t="str">
            <v>Indicadores y metas de gobierno</v>
          </cell>
          <cell r="I76">
            <v>0</v>
          </cell>
          <cell r="J76">
            <v>0</v>
          </cell>
          <cell r="K76" t="str">
            <v>Subdirección de Responsabilidad penal</v>
          </cell>
          <cell r="L76" t="str">
            <v>PA-42</v>
          </cell>
          <cell r="M76" t="str">
            <v>Porcentaje de adolescentes con más de seis meses de permanencia en el  Programa de Atención  con la garantía de ejercicio de  sus derechos (Identidad, Salud y Educación)</v>
          </cell>
          <cell r="N76" t="str">
            <v>Identificar  el número  de adolescentes, que llevan más de seis meses en el  Sistema de Responsabilidad Penal  y  a los cuales se les ha garantizado los derechos de Identidad, Salud y Educación.</v>
          </cell>
          <cell r="O76" t="str">
            <v>Creciente</v>
          </cell>
          <cell r="P76" t="str">
            <v>Resultado</v>
          </cell>
          <cell r="Q76" t="str">
            <v>N/A</v>
          </cell>
          <cell r="R76" t="str">
            <v>Resultado</v>
          </cell>
          <cell r="S76" t="str">
            <v>Eficacia</v>
          </cell>
          <cell r="T76">
            <v>0.25</v>
          </cell>
          <cell r="U76">
            <v>1</v>
          </cell>
          <cell r="V76" t="str">
            <v>Porcentaje</v>
          </cell>
          <cell r="W76" t="str">
            <v>Si</v>
          </cell>
          <cell r="X76" t="str">
            <v>Si</v>
          </cell>
          <cell r="Y76" t="str">
            <v>No</v>
          </cell>
          <cell r="Z76" t="str">
            <v>Si</v>
          </cell>
          <cell r="AA76" t="str">
            <v>Si</v>
          </cell>
          <cell r="AB76" t="str">
            <v>Si</v>
          </cell>
          <cell r="AC76" t="str">
            <v>Número  de  adolescentes con más de seis meses de permanencia  en el programa de atención del Sistema de  Responsabilidad Penal  que se le ha garantizado  la atención  en el ejercicio de  sus derechos como Identidad, Salud y Educación</v>
          </cell>
          <cell r="AD76" t="str">
            <v>Reporte de Novedades SRPA</v>
          </cell>
          <cell r="AE76" t="str">
            <v xml:space="preserve">Total de  adolescentes con más de seis meses de permanencia en el programa de atención del Sistema de  Responsabilidad Penal </v>
          </cell>
          <cell r="AF76" t="str">
            <v>Reporte de Novedades SRPA</v>
          </cell>
          <cell r="AG76" t="str">
            <v>(Número  de  adolescentes con más de seis meses de permanencia  en el programa de atención del Sistema de  Responsabilidad Penal  que se le ha garantizado  la atención  en el ejercicio de  sus derechos como Identidad, Salud y Educación / Total de  adolescentes con más de seis meses de permanencia en el programa de atención del Sistema de  Responsabilidad Penal ) * 100</v>
          </cell>
          <cell r="AH76" t="str">
            <v>Semestral</v>
          </cell>
          <cell r="AI76">
            <v>0</v>
          </cell>
          <cell r="AJ76">
            <v>0</v>
          </cell>
          <cell r="AK76">
            <v>0</v>
          </cell>
          <cell r="AL76">
            <v>0</v>
          </cell>
          <cell r="AM76">
            <v>0</v>
          </cell>
          <cell r="AN76" t="str">
            <v>x</v>
          </cell>
          <cell r="AO76">
            <v>0</v>
          </cell>
          <cell r="AP76">
            <v>0</v>
          </cell>
          <cell r="AQ76">
            <v>0</v>
          </cell>
          <cell r="AR76">
            <v>0</v>
          </cell>
          <cell r="AS76">
            <v>0</v>
          </cell>
          <cell r="AT76" t="str">
            <v>x</v>
          </cell>
        </row>
        <row r="77">
          <cell r="B77">
            <v>73</v>
          </cell>
          <cell r="C77" t="str">
            <v>MPM5</v>
          </cell>
          <cell r="D77" t="str">
            <v>Gestión para la Protección</v>
          </cell>
          <cell r="E77" t="str">
            <v>MPM5-P3</v>
          </cell>
          <cell r="F77" t="str">
            <v>Gestión Responsabilidad Penal</v>
          </cell>
          <cell r="G77" t="str">
            <v>Gestión misional y de Gobierno</v>
          </cell>
          <cell r="H77" t="str">
            <v>Indicadores y metas de gobierno</v>
          </cell>
          <cell r="I77">
            <v>0</v>
          </cell>
          <cell r="J77">
            <v>0</v>
          </cell>
          <cell r="K77" t="str">
            <v>Subdirección de Responsabilidad penal</v>
          </cell>
          <cell r="L77" t="str">
            <v>PA-43</v>
          </cell>
          <cell r="M77" t="str">
            <v>Porcentaje de adolescentes y jóvenes que egresan el último año del SRPA atendidos con estrategias post egreso o inclusión social.</v>
          </cell>
          <cell r="N77" t="str">
            <v>Identificar el número  de adolescentes y jóvenes que egresaron el último año del SRPA  y  que están siendo  atendidos con las estrategias de post egreso o inclusión social.</v>
          </cell>
          <cell r="O77" t="str">
            <v>Creciente</v>
          </cell>
          <cell r="P77" t="str">
            <v>Gestión</v>
          </cell>
          <cell r="Q77">
            <v>0.1</v>
          </cell>
          <cell r="R77" t="str">
            <v>Gestión</v>
          </cell>
          <cell r="S77" t="str">
            <v>Eficacia</v>
          </cell>
          <cell r="T77">
            <v>0.12</v>
          </cell>
          <cell r="U77">
            <v>0.5</v>
          </cell>
          <cell r="V77" t="str">
            <v>Porcentaje</v>
          </cell>
          <cell r="W77" t="str">
            <v>Si</v>
          </cell>
          <cell r="X77" t="str">
            <v>No</v>
          </cell>
          <cell r="Y77" t="str">
            <v>No</v>
          </cell>
          <cell r="Z77" t="str">
            <v>Si</v>
          </cell>
          <cell r="AA77" t="str">
            <v>Si</v>
          </cell>
          <cell r="AB77" t="str">
            <v>Si</v>
          </cell>
          <cell r="AC77" t="str">
            <v xml:space="preserve">Número de adolescentes y jóvenes que egresaron el último año del SRPA y son  atendidos con las estrategias de post egreso o inclusión social </v>
          </cell>
          <cell r="AD77" t="str">
            <v>Reporte de Novedades SRPA</v>
          </cell>
          <cell r="AE77" t="str">
            <v>Total de  adolescentes y jóvenes que egresaron el último año del SRPA</v>
          </cell>
          <cell r="AF77" t="str">
            <v>Reporte de Novedades SRPA</v>
          </cell>
          <cell r="AG77" t="str">
            <v>(Número de adolescentes y jóvenes que egresaron el último año del SRPA y son  atendidos con las estrategias de post egreso o inclusión social / Total de  adolescentes y jóvenes que egresaron el último año del SRPA) * 100</v>
          </cell>
          <cell r="AH77" t="str">
            <v>Semestral</v>
          </cell>
          <cell r="AI77">
            <v>0</v>
          </cell>
          <cell r="AJ77">
            <v>0</v>
          </cell>
          <cell r="AK77">
            <v>0</v>
          </cell>
          <cell r="AL77">
            <v>0</v>
          </cell>
          <cell r="AM77">
            <v>0</v>
          </cell>
          <cell r="AN77" t="str">
            <v>x</v>
          </cell>
          <cell r="AO77">
            <v>0</v>
          </cell>
          <cell r="AP77">
            <v>0</v>
          </cell>
          <cell r="AQ77">
            <v>0</v>
          </cell>
          <cell r="AR77">
            <v>0</v>
          </cell>
          <cell r="AS77">
            <v>0</v>
          </cell>
          <cell r="AT77" t="str">
            <v>x</v>
          </cell>
        </row>
        <row r="78">
          <cell r="B78">
            <v>74</v>
          </cell>
          <cell r="C78" t="str">
            <v>MPM5</v>
          </cell>
          <cell r="D78" t="str">
            <v>Gestión para la Protección</v>
          </cell>
          <cell r="E78" t="str">
            <v>MPM5-P3</v>
          </cell>
          <cell r="F78" t="str">
            <v>Gestión Responsabilidad Penal</v>
          </cell>
          <cell r="G78" t="str">
            <v>Gestión misional y de Gobierno</v>
          </cell>
          <cell r="H78" t="str">
            <v>Indicadores y metas de gobierno</v>
          </cell>
          <cell r="I78">
            <v>0</v>
          </cell>
          <cell r="J78">
            <v>0</v>
          </cell>
          <cell r="K78" t="str">
            <v>Subdirección de Responsabilidad penal</v>
          </cell>
          <cell r="L78" t="str">
            <v>PA-44</v>
          </cell>
          <cell r="M78" t="str">
            <v>Porcentaje de Regionales con la implementación de servicios para el cumplimiento de sanciones no privativas de libertad.</v>
          </cell>
          <cell r="N78" t="str">
            <v>Identificar el número de Regionales que tienen implementados los servicios para el cumplimiento de sanciones no privativas de libertad y promover su fortalecimiento y ampliación de cobertura.</v>
          </cell>
          <cell r="O78" t="str">
            <v>Creciente</v>
          </cell>
          <cell r="P78" t="str">
            <v>Gestión</v>
          </cell>
          <cell r="Q78">
            <v>0</v>
          </cell>
          <cell r="R78" t="str">
            <v>Gestión</v>
          </cell>
          <cell r="S78" t="str">
            <v>Eficacia</v>
          </cell>
          <cell r="T78">
            <v>0.25</v>
          </cell>
          <cell r="U78">
            <v>1</v>
          </cell>
          <cell r="V78" t="str">
            <v>Porcentaje</v>
          </cell>
          <cell r="W78" t="str">
            <v>Si</v>
          </cell>
          <cell r="X78" t="str">
            <v>Si</v>
          </cell>
          <cell r="Y78" t="str">
            <v>No</v>
          </cell>
          <cell r="Z78" t="str">
            <v>No</v>
          </cell>
          <cell r="AA78" t="str">
            <v>Si</v>
          </cell>
          <cell r="AB78" t="str">
            <v>Si</v>
          </cell>
          <cell r="AC78" t="str">
            <v xml:space="preserve">Número de Regionales con la implementación de servicios para el cumplimiento de sanciones no privativas de libertad </v>
          </cell>
          <cell r="AD78" t="str">
            <v>Informe de implementación de servicios de sanciones no privativas de libertad.</v>
          </cell>
          <cell r="AE78" t="str">
            <v>Total de Regionales que brindan servicio de atención del Sistema de Responsabilidad Penal del ICBF</v>
          </cell>
          <cell r="AF78" t="str">
            <v xml:space="preserve">Informe de implementación de servicios de sanciones no privativas de libertad. </v>
          </cell>
          <cell r="AG78" t="str">
            <v>(Número de Regionales con la implementación de servicios para el cumplimiento de sanciones no privativas de libertad / Total de Regionales que brindan servicio de atención del Sistema de Responsabilidad Penal del ICBF ) * 100</v>
          </cell>
          <cell r="AH78" t="str">
            <v>Trimestral</v>
          </cell>
          <cell r="AI78">
            <v>0</v>
          </cell>
          <cell r="AJ78">
            <v>0</v>
          </cell>
          <cell r="AK78" t="str">
            <v>x</v>
          </cell>
          <cell r="AL78">
            <v>0</v>
          </cell>
          <cell r="AM78">
            <v>0</v>
          </cell>
          <cell r="AN78" t="str">
            <v>x</v>
          </cell>
          <cell r="AO78">
            <v>0</v>
          </cell>
          <cell r="AP78">
            <v>0</v>
          </cell>
          <cell r="AQ78" t="str">
            <v>x</v>
          </cell>
          <cell r="AR78">
            <v>0</v>
          </cell>
          <cell r="AS78">
            <v>0</v>
          </cell>
          <cell r="AT78" t="str">
            <v>x</v>
          </cell>
        </row>
        <row r="79">
          <cell r="B79">
            <v>75</v>
          </cell>
          <cell r="C79" t="str">
            <v>MPM5</v>
          </cell>
          <cell r="D79" t="str">
            <v>Gestión para la Protección</v>
          </cell>
          <cell r="E79" t="str">
            <v>MPM5-P3</v>
          </cell>
          <cell r="F79" t="str">
            <v>Gestión Responsabilidad Penal</v>
          </cell>
          <cell r="G79" t="str">
            <v>N/A</v>
          </cell>
          <cell r="H79" t="str">
            <v>N/A</v>
          </cell>
          <cell r="I79">
            <v>0</v>
          </cell>
          <cell r="J79">
            <v>0</v>
          </cell>
          <cell r="K79" t="str">
            <v>Subdirección de Responsabilidad penal</v>
          </cell>
          <cell r="L79" t="str">
            <v>MPM5-P3-01</v>
          </cell>
          <cell r="M79" t="str">
            <v>Porcentaje de adolescentes con reiteración en el Sistema de Responsabilidad Penal para adolescentes por el mismo delito  u otro diferente .</v>
          </cell>
          <cell r="N79" t="str">
            <v>Identificar el porcentaje de adolescentes que incurren en la reiteración del delito, es decir, que vuelven a ingresar al Sistema de Responsabilidad Penal por cometer el mismo delito u otro diferente en cualquiera de los momentos del proceso incluyendo si han egresado.</v>
          </cell>
          <cell r="O79" t="str">
            <v>Decreciente</v>
          </cell>
          <cell r="P79" t="str">
            <v>Resultado</v>
          </cell>
          <cell r="Q79">
            <v>0.21</v>
          </cell>
          <cell r="R79" t="str">
            <v>Resultado</v>
          </cell>
          <cell r="S79" t="str">
            <v>Eficacia</v>
          </cell>
          <cell r="T79">
            <v>0.2</v>
          </cell>
          <cell r="U79" t="str">
            <v>N/A</v>
          </cell>
          <cell r="V79" t="str">
            <v>Porcentaje</v>
          </cell>
          <cell r="W79" t="str">
            <v>Si</v>
          </cell>
          <cell r="X79" t="str">
            <v>Si</v>
          </cell>
          <cell r="Y79" t="str">
            <v>No</v>
          </cell>
          <cell r="Z79" t="str">
            <v>No</v>
          </cell>
          <cell r="AA79" t="str">
            <v>No</v>
          </cell>
          <cell r="AB79" t="str">
            <v>No</v>
          </cell>
          <cell r="AC79" t="str">
            <v>Número de Adolescentes que ingresan al Sistema de Responsabilidad Penal por reiteración del mismo delito u otro diferente.</v>
          </cell>
          <cell r="AD79" t="str">
            <v xml:space="preserve">Valija </v>
          </cell>
          <cell r="AE79" t="str">
            <v>Total de Adolescentes que ingresan al Sistema de Responsabilidad Penal, durante la vigencia actual.</v>
          </cell>
          <cell r="AF79" t="str">
            <v xml:space="preserve">Valija </v>
          </cell>
          <cell r="AG79" t="str">
            <v>(Número de Adolescentes que ingresan al Sistema de Responsabilidad Penal por reiteración del mismo delito u otro diferente / total de Adolescentes que ingresan al Sistema de Responsabilidad Penal durante la vigencia actual) * 100</v>
          </cell>
          <cell r="AH79" t="str">
            <v>Trimestral</v>
          </cell>
          <cell r="AI79">
            <v>0</v>
          </cell>
          <cell r="AJ79">
            <v>0</v>
          </cell>
          <cell r="AK79" t="str">
            <v>x</v>
          </cell>
          <cell r="AL79">
            <v>0</v>
          </cell>
          <cell r="AM79">
            <v>0</v>
          </cell>
          <cell r="AN79" t="str">
            <v>x</v>
          </cell>
          <cell r="AO79">
            <v>0</v>
          </cell>
          <cell r="AP79">
            <v>0</v>
          </cell>
          <cell r="AQ79" t="str">
            <v>x</v>
          </cell>
          <cell r="AR79">
            <v>0</v>
          </cell>
          <cell r="AS79">
            <v>0</v>
          </cell>
          <cell r="AT79" t="str">
            <v>x</v>
          </cell>
        </row>
        <row r="80">
          <cell r="B80">
            <v>76</v>
          </cell>
          <cell r="C80" t="str">
            <v>MPM5</v>
          </cell>
          <cell r="D80" t="str">
            <v>Gestión para la Protección</v>
          </cell>
          <cell r="E80" t="str">
            <v>MPM5-P3</v>
          </cell>
          <cell r="F80" t="str">
            <v>Gestión Responsabilidad Penal</v>
          </cell>
          <cell r="G80" t="str">
            <v>Gestión misional y de Gobierno</v>
          </cell>
          <cell r="H80" t="str">
            <v>Indicadores y metas de gobierno</v>
          </cell>
          <cell r="I80">
            <v>0</v>
          </cell>
          <cell r="J80">
            <v>0</v>
          </cell>
          <cell r="K80" t="str">
            <v>Subdirección de Responsabilidad penal</v>
          </cell>
          <cell r="L80" t="str">
            <v>PA-45</v>
          </cell>
          <cell r="M80" t="str">
            <v>Porcentaje de Unidades de Servicio de Atención a adolescentes y jóvenes  del SRPA con Prácticas  Restaurativas implementadas.</v>
          </cell>
          <cell r="N80" t="str">
            <v>Identificar  el número  de Unidades de Servicio de Atención a adolescentes y jóvenes  del SRPA que tiene implementadas  Prácticas Restaurativas</v>
          </cell>
          <cell r="O80" t="str">
            <v>Creciente</v>
          </cell>
          <cell r="P80" t="str">
            <v>Gestión</v>
          </cell>
          <cell r="Q80">
            <v>0.3</v>
          </cell>
          <cell r="R80" t="str">
            <v>Gestión</v>
          </cell>
          <cell r="S80" t="str">
            <v>Eficacia</v>
          </cell>
          <cell r="T80">
            <v>0.5</v>
          </cell>
          <cell r="U80">
            <v>1</v>
          </cell>
          <cell r="V80" t="str">
            <v>Porcentaje</v>
          </cell>
          <cell r="W80" t="str">
            <v>Si</v>
          </cell>
          <cell r="X80" t="str">
            <v>No</v>
          </cell>
          <cell r="Y80" t="str">
            <v>No</v>
          </cell>
          <cell r="Z80" t="str">
            <v>Si</v>
          </cell>
          <cell r="AA80" t="str">
            <v>Si</v>
          </cell>
          <cell r="AB80" t="str">
            <v>Si</v>
          </cell>
          <cell r="AC80" t="str">
            <v>Número de  Unidades de Servicio de Atención a adolescentes y jóvenes  del SRPA que cuentan con Prácticas Restaurativas implementadas.</v>
          </cell>
          <cell r="AD80" t="str">
            <v>Informe de implementación de  Prácticas Restaurativas en las Unidades de Servicio de Atención a adolescentes y jovenes del SRPA.</v>
          </cell>
          <cell r="AE80" t="str">
            <v>Total de Unidades de Servicio de Atención a adolescentes y jóvenes  del SRPA a Nivel Nacional</v>
          </cell>
          <cell r="AF80" t="str">
            <v>Listado de unidades de servcicio de atención de adolescentes y jovenes del SRPA</v>
          </cell>
          <cell r="AG80" t="str">
            <v>(Número de  Unidades de Servicio de Atención a adolescentes y jóvenes  del SRPA que cuentan con Prácticas Restaurativas implementadas / Total de Unidades de Servicio de Atención a adolescentes y jóvenes  del SRPA a Nivel Nacional) * 100</v>
          </cell>
          <cell r="AH80" t="str">
            <v>Trimestral</v>
          </cell>
          <cell r="AI80">
            <v>0</v>
          </cell>
          <cell r="AJ80">
            <v>0</v>
          </cell>
          <cell r="AK80" t="str">
            <v>x</v>
          </cell>
          <cell r="AL80">
            <v>0</v>
          </cell>
          <cell r="AM80">
            <v>0</v>
          </cell>
          <cell r="AN80" t="str">
            <v>x</v>
          </cell>
          <cell r="AO80">
            <v>0</v>
          </cell>
          <cell r="AP80">
            <v>0</v>
          </cell>
          <cell r="AQ80" t="str">
            <v>x</v>
          </cell>
          <cell r="AR80">
            <v>0</v>
          </cell>
          <cell r="AS80">
            <v>0</v>
          </cell>
          <cell r="AT80" t="str">
            <v>x</v>
          </cell>
        </row>
        <row r="81">
          <cell r="B81">
            <v>77</v>
          </cell>
          <cell r="C81" t="str">
            <v>MPA1</v>
          </cell>
          <cell r="D81" t="str">
            <v>Gestión Soporte</v>
          </cell>
          <cell r="E81" t="str">
            <v>MPA1-P1</v>
          </cell>
          <cell r="F81" t="str">
            <v>Gestión Humana</v>
          </cell>
          <cell r="G81" t="str">
            <v>N/A</v>
          </cell>
          <cell r="H81" t="str">
            <v>N/A</v>
          </cell>
          <cell r="I81">
            <v>0</v>
          </cell>
          <cell r="J81">
            <v>0</v>
          </cell>
          <cell r="K81" t="str">
            <v>Dirección de Gestión Humana</v>
          </cell>
          <cell r="L81" t="str">
            <v>MPA1-P1-01</v>
          </cell>
          <cell r="M81" t="str">
            <v>Porcentaje de Investigaciones de Accidentes de Trabajo</v>
          </cell>
          <cell r="N81" t="str">
            <v>Medir el número de casos investigados por las Regionales y Sede de la Dirección General que hayan sido calificados por la ARL como accidentes de trabajo.</v>
          </cell>
          <cell r="O81" t="str">
            <v>Estático</v>
          </cell>
          <cell r="P81" t="str">
            <v xml:space="preserve">Gestión  </v>
          </cell>
          <cell r="Q81">
            <v>1</v>
          </cell>
          <cell r="R81" t="str">
            <v xml:space="preserve">Gestión  </v>
          </cell>
          <cell r="S81" t="str">
            <v>Eficacia</v>
          </cell>
          <cell r="T81">
            <v>1</v>
          </cell>
          <cell r="U81" t="str">
            <v>N.A.</v>
          </cell>
          <cell r="V81" t="str">
            <v>Porcentaje</v>
          </cell>
          <cell r="W81" t="str">
            <v>Si</v>
          </cell>
          <cell r="X81" t="str">
            <v>Si</v>
          </cell>
          <cell r="Y81" t="str">
            <v>No</v>
          </cell>
          <cell r="Z81" t="str">
            <v>No</v>
          </cell>
          <cell r="AA81" t="str">
            <v>No</v>
          </cell>
          <cell r="AB81" t="str">
            <v>No</v>
          </cell>
          <cell r="AC81" t="str">
            <v>Número de Casos Investigados por la Regional y/o Sede Dirección General a la fecha de corte</v>
          </cell>
          <cell r="AD81" t="str">
            <v>Reportes y/o registros que reciba y consolide el Area de Gestión Humana;para estos reportes se tiene un formato establecido desde la Dirección de Gestión Humana.</v>
          </cell>
          <cell r="AE81" t="str">
            <v>Número total de componentes del plan estratégico de Gestión Humana en el período</v>
          </cell>
          <cell r="AF81" t="str">
            <v>Reportes y/o registros que reciba y consolide el Area de Gestión Humana;para estos reportes se tiene un formato establecido desde la Dirección de Gestión Humana.</v>
          </cell>
          <cell r="AG81" t="str">
            <v>(Número de Casos Investigados por la Regional y/o Sede Dirección General a la fecha de corte/ Número de casos AT presentados para la Regional y/o
Sede Dirección General) * 100</v>
          </cell>
          <cell r="AH81" t="str">
            <v>Bimestral</v>
          </cell>
          <cell r="AI81">
            <v>0</v>
          </cell>
          <cell r="AJ81" t="str">
            <v>x</v>
          </cell>
          <cell r="AK81">
            <v>0</v>
          </cell>
          <cell r="AL81" t="str">
            <v>x</v>
          </cell>
          <cell r="AM81">
            <v>0</v>
          </cell>
          <cell r="AN81" t="str">
            <v>x</v>
          </cell>
          <cell r="AO81">
            <v>0</v>
          </cell>
          <cell r="AP81" t="str">
            <v>x</v>
          </cell>
          <cell r="AQ81">
            <v>0</v>
          </cell>
          <cell r="AR81" t="str">
            <v>x</v>
          </cell>
          <cell r="AS81">
            <v>0</v>
          </cell>
          <cell r="AT81" t="str">
            <v>x</v>
          </cell>
        </row>
        <row r="82">
          <cell r="B82">
            <v>78</v>
          </cell>
          <cell r="C82" t="str">
            <v>MPA1</v>
          </cell>
          <cell r="D82" t="str">
            <v>Gestión Soporte</v>
          </cell>
          <cell r="E82" t="str">
            <v>MPA1-P1</v>
          </cell>
          <cell r="F82" t="str">
            <v>Gestión Humana</v>
          </cell>
          <cell r="G82" t="str">
            <v>N/A</v>
          </cell>
          <cell r="H82" t="str">
            <v>N/A</v>
          </cell>
          <cell r="I82">
            <v>0</v>
          </cell>
          <cell r="J82">
            <v>0</v>
          </cell>
          <cell r="K82" t="str">
            <v>Dirección de Gestión Humana</v>
          </cell>
          <cell r="L82" t="str">
            <v>MPA1-P1-02</v>
          </cell>
          <cell r="M82" t="str">
            <v>Porcentaje de cumplimiento en actividades de seguridad y salud en el trabajo SG-SST</v>
          </cell>
          <cell r="N82" t="str">
            <v>Medir el porcentaje de cumplimiento de las actividades del Sistema de Gestión de la Seguridad y Salud en el Trabajo  SG-SST</v>
          </cell>
          <cell r="O82" t="str">
            <v>Estático</v>
          </cell>
          <cell r="P82" t="str">
            <v xml:space="preserve">Gestión  </v>
          </cell>
          <cell r="Q82" t="str">
            <v>"Sin Línea Base"</v>
          </cell>
          <cell r="R82" t="str">
            <v xml:space="preserve">Gestión  </v>
          </cell>
          <cell r="S82" t="str">
            <v>Eficacia</v>
          </cell>
          <cell r="T82">
            <v>1</v>
          </cell>
          <cell r="U82" t="str">
            <v>N.A.</v>
          </cell>
          <cell r="V82" t="str">
            <v>Porcentaje</v>
          </cell>
          <cell r="W82" t="str">
            <v>Si</v>
          </cell>
          <cell r="X82" t="str">
            <v>Si</v>
          </cell>
          <cell r="Y82" t="str">
            <v>No</v>
          </cell>
          <cell r="Z82" t="str">
            <v>No</v>
          </cell>
          <cell r="AA82" t="str">
            <v>No</v>
          </cell>
          <cell r="AB82" t="str">
            <v>No</v>
          </cell>
          <cell r="AC82" t="str">
            <v>Número actividades ejecutadas en el periodo</v>
          </cell>
          <cell r="AD82" t="str">
            <v>F2 PR15 MPA1 P1 Reporte Indicador Cobertura Eje SYSO v1.xls</v>
          </cell>
          <cell r="AE82" t="str">
            <v>No. actividades programadas en el  periodo</v>
          </cell>
          <cell r="AF82" t="str">
            <v>Plan anual del SG-SST + Plan Anual ARL Positiva</v>
          </cell>
          <cell r="AG82" t="str">
            <v>(Número actividades ejecutadas en el periodo/ No. actividades programadas en el  periodo)*100</v>
          </cell>
          <cell r="AH82" t="str">
            <v>Bimestral</v>
          </cell>
          <cell r="AI82">
            <v>0</v>
          </cell>
          <cell r="AJ82">
            <v>0</v>
          </cell>
          <cell r="AK82">
            <v>0</v>
          </cell>
          <cell r="AL82" t="str">
            <v>x</v>
          </cell>
          <cell r="AM82">
            <v>0</v>
          </cell>
          <cell r="AN82" t="str">
            <v>x</v>
          </cell>
          <cell r="AO82">
            <v>0</v>
          </cell>
          <cell r="AP82" t="str">
            <v>x</v>
          </cell>
          <cell r="AQ82">
            <v>0</v>
          </cell>
          <cell r="AR82" t="str">
            <v>x</v>
          </cell>
          <cell r="AS82">
            <v>0</v>
          </cell>
          <cell r="AT82" t="str">
            <v>x</v>
          </cell>
        </row>
        <row r="83">
          <cell r="B83">
            <v>79</v>
          </cell>
          <cell r="C83" t="str">
            <v>MPA1</v>
          </cell>
          <cell r="D83" t="str">
            <v>Gestión Soporte</v>
          </cell>
          <cell r="E83" t="str">
            <v>MPA1-P1</v>
          </cell>
          <cell r="F83" t="str">
            <v>Gestión Humana</v>
          </cell>
          <cell r="G83" t="str">
            <v>N/A</v>
          </cell>
          <cell r="H83" t="str">
            <v>N/A</v>
          </cell>
          <cell r="I83">
            <v>0</v>
          </cell>
          <cell r="J83">
            <v>0</v>
          </cell>
          <cell r="K83" t="str">
            <v>Dirección de Gestión Humana</v>
          </cell>
          <cell r="L83" t="str">
            <v>MPA1-P1-03</v>
          </cell>
          <cell r="M83" t="str">
            <v>Porcentaje de satisfacción de actividades ejecutadas dentro del Plan de Bienestar</v>
          </cell>
          <cell r="N83" t="str">
            <v>Medir la satisfacción de los servidores en las actividades de Bienestar desarrolladas dentro del Plan de bienestar</v>
          </cell>
          <cell r="O83" t="str">
            <v>Estático</v>
          </cell>
          <cell r="P83" t="str">
            <v xml:space="preserve">Gestión  </v>
          </cell>
          <cell r="Q83" t="str">
            <v>"Sin Línea Base"</v>
          </cell>
          <cell r="R83" t="str">
            <v xml:space="preserve">Gestión  </v>
          </cell>
          <cell r="S83" t="str">
            <v>Eficacia</v>
          </cell>
          <cell r="T83">
            <v>0.8</v>
          </cell>
          <cell r="U83" t="str">
            <v>N.A.</v>
          </cell>
          <cell r="V83" t="str">
            <v>Porcentaje</v>
          </cell>
          <cell r="W83" t="str">
            <v>Si</v>
          </cell>
          <cell r="X83" t="str">
            <v>No</v>
          </cell>
          <cell r="Y83" t="str">
            <v>Si</v>
          </cell>
          <cell r="Z83" t="str">
            <v>No</v>
          </cell>
          <cell r="AA83" t="str">
            <v>No</v>
          </cell>
          <cell r="AB83" t="str">
            <v>No</v>
          </cell>
          <cell r="AC83" t="str">
            <v>Sumatoria de las calificaciones de las encuestas de satisfacción en el período</v>
          </cell>
          <cell r="AD83" t="str">
            <v>F2 PR1 MPA1 P1 Formato Matriz de Seguimiento v7</v>
          </cell>
          <cell r="AE83" t="str">
            <v>Número total de encuestas realizadas en el período</v>
          </cell>
          <cell r="AF83" t="str">
            <v>F2 PR1 MPA1 P1 Formato Matriz de Seguimiento v7</v>
          </cell>
          <cell r="AG83" t="str">
            <v>((Sumatoria de las calificaciones de las encuestas de satisfacción en el período /( Número total de encuestas realizadas en el período  * 100%)*20)</v>
          </cell>
          <cell r="AH83" t="str">
            <v>Bimestral</v>
          </cell>
          <cell r="AI83">
            <v>0</v>
          </cell>
          <cell r="AJ83">
            <v>0</v>
          </cell>
          <cell r="AK83">
            <v>0</v>
          </cell>
          <cell r="AL83" t="str">
            <v>x</v>
          </cell>
          <cell r="AM83">
            <v>0</v>
          </cell>
          <cell r="AN83" t="str">
            <v>x</v>
          </cell>
          <cell r="AO83">
            <v>0</v>
          </cell>
          <cell r="AP83" t="str">
            <v>x</v>
          </cell>
          <cell r="AQ83">
            <v>0</v>
          </cell>
          <cell r="AR83" t="str">
            <v>x</v>
          </cell>
          <cell r="AS83">
            <v>0</v>
          </cell>
          <cell r="AT83" t="str">
            <v>x</v>
          </cell>
        </row>
        <row r="84">
          <cell r="B84">
            <v>80</v>
          </cell>
          <cell r="C84" t="str">
            <v>MPA1</v>
          </cell>
          <cell r="D84" t="str">
            <v>Gestión Soporte</v>
          </cell>
          <cell r="E84" t="str">
            <v>MPA1-P1</v>
          </cell>
          <cell r="F84" t="str">
            <v>Gestión Humana</v>
          </cell>
          <cell r="G84" t="str">
            <v>Gestión del talento humano</v>
          </cell>
          <cell r="H84" t="str">
            <v>Bienestar e Incentivos</v>
          </cell>
          <cell r="I84">
            <v>0</v>
          </cell>
          <cell r="J84">
            <v>0</v>
          </cell>
          <cell r="K84" t="str">
            <v>Dirección de Gestión Humana</v>
          </cell>
          <cell r="L84" t="str">
            <v>PA-46</v>
          </cell>
          <cell r="M84" t="str">
            <v>Porcentaje de cobertura del plan de Bienestar</v>
          </cell>
          <cell r="N84" t="str">
            <v>Medir la proporción de servidores que se han participado en las actividades de bienestar durante el periodo</v>
          </cell>
          <cell r="O84" t="str">
            <v>Creciente</v>
          </cell>
          <cell r="P84" t="str">
            <v xml:space="preserve">Gestión  </v>
          </cell>
          <cell r="Q84" t="str">
            <v>"Sin Línea Base"</v>
          </cell>
          <cell r="R84" t="str">
            <v xml:space="preserve">Gestión  </v>
          </cell>
          <cell r="S84" t="str">
            <v>Eficacia</v>
          </cell>
          <cell r="T84">
            <v>1</v>
          </cell>
          <cell r="U84" t="str">
            <v>N.A.</v>
          </cell>
          <cell r="V84" t="str">
            <v>Porcentaje</v>
          </cell>
          <cell r="W84" t="str">
            <v>Si</v>
          </cell>
          <cell r="X84" t="str">
            <v>Si</v>
          </cell>
          <cell r="Y84" t="str">
            <v>No</v>
          </cell>
          <cell r="Z84" t="str">
            <v>No</v>
          </cell>
          <cell r="AA84" t="str">
            <v>No</v>
          </cell>
          <cell r="AB84" t="str">
            <v>Si</v>
          </cell>
          <cell r="AC84" t="str">
            <v>Número Servidores que participaron en las actividades de bienestar por periodo (sin repetidos)</v>
          </cell>
          <cell r="AD84" t="str">
            <v>F2 PR1 MPA1 P1 Formato Matriz de Seguimiento v8</v>
          </cell>
          <cell r="AE84" t="str">
            <v>número total de servidores</v>
          </cell>
          <cell r="AF84" t="str">
            <v>Planta Global ICBF</v>
          </cell>
          <cell r="AG84" t="str">
            <v>(Número Servidores que participaron en las actividades de bienestar por periodo (sin repetidos)/ número total de servidores)  * 100%</v>
          </cell>
          <cell r="AH84" t="str">
            <v>Bimestral</v>
          </cell>
          <cell r="AI84">
            <v>0</v>
          </cell>
          <cell r="AJ84">
            <v>0</v>
          </cell>
          <cell r="AK84">
            <v>0</v>
          </cell>
          <cell r="AL84" t="str">
            <v>x</v>
          </cell>
          <cell r="AM84">
            <v>0</v>
          </cell>
          <cell r="AN84" t="str">
            <v>x</v>
          </cell>
          <cell r="AO84">
            <v>0</v>
          </cell>
          <cell r="AP84" t="str">
            <v>x</v>
          </cell>
          <cell r="AQ84">
            <v>0</v>
          </cell>
          <cell r="AR84" t="str">
            <v>x</v>
          </cell>
          <cell r="AS84">
            <v>0</v>
          </cell>
          <cell r="AT84" t="str">
            <v>x</v>
          </cell>
        </row>
        <row r="85">
          <cell r="B85">
            <v>81</v>
          </cell>
          <cell r="C85" t="str">
            <v>MPA1</v>
          </cell>
          <cell r="D85" t="str">
            <v>Gestión Soporte</v>
          </cell>
          <cell r="E85" t="str">
            <v>MPA1-P1</v>
          </cell>
          <cell r="F85" t="str">
            <v>Gestión Humana</v>
          </cell>
          <cell r="G85" t="str">
            <v>Gestión del talento humano</v>
          </cell>
          <cell r="H85" t="str">
            <v>Plan Anual de Vacantes</v>
          </cell>
          <cell r="I85">
            <v>0</v>
          </cell>
          <cell r="J85">
            <v>0</v>
          </cell>
          <cell r="K85" t="str">
            <v>Dirección de Gestión Humana</v>
          </cell>
          <cell r="L85" t="str">
            <v>PA-47</v>
          </cell>
          <cell r="M85" t="str">
            <v xml:space="preserve"> Porcentaje de vacantes en la planta global</v>
          </cell>
          <cell r="N85" t="str">
            <v>Medir el porcentaje de vacantes en la planta global del ICBF.</v>
          </cell>
          <cell r="O85" t="str">
            <v>Creciente</v>
          </cell>
          <cell r="P85" t="str">
            <v xml:space="preserve">Gestión  </v>
          </cell>
          <cell r="Q85" t="str">
            <v>"Sin Línea Base"</v>
          </cell>
          <cell r="R85" t="str">
            <v xml:space="preserve">Gestión  </v>
          </cell>
          <cell r="S85" t="str">
            <v>Eficacia</v>
          </cell>
          <cell r="T85">
            <v>1</v>
          </cell>
          <cell r="U85" t="str">
            <v>N.A.</v>
          </cell>
          <cell r="V85" t="str">
            <v>Porcentaje</v>
          </cell>
          <cell r="W85" t="str">
            <v>Si</v>
          </cell>
          <cell r="X85" t="str">
            <v>No</v>
          </cell>
          <cell r="Y85" t="str">
            <v>No</v>
          </cell>
          <cell r="Z85" t="str">
            <v>No</v>
          </cell>
          <cell r="AA85" t="str">
            <v>No</v>
          </cell>
          <cell r="AB85" t="str">
            <v>Si</v>
          </cell>
          <cell r="AC85" t="str">
            <v>Número de vacantes (30/12/2014) en la planta global provistas</v>
          </cell>
          <cell r="AD85" t="str">
            <v>Informe Registro y Control</v>
          </cell>
          <cell r="AE85" t="str">
            <v>Número total de cargos vacantes en la planta global (13/30/2014)</v>
          </cell>
          <cell r="AF85" t="str">
            <v>Planta Global con corte 2/12/2015</v>
          </cell>
          <cell r="AG85" t="str">
            <v>(Número de vacantes (30/12/2014) provistas en la planta permanente por periodo)  / Número total de vacantes  en la planta permanente al 30/12/2014)  * 100%</v>
          </cell>
          <cell r="AH85" t="str">
            <v>Trimestral</v>
          </cell>
          <cell r="AI85">
            <v>0</v>
          </cell>
          <cell r="AJ85">
            <v>0</v>
          </cell>
          <cell r="AK85" t="str">
            <v>x</v>
          </cell>
          <cell r="AL85">
            <v>0</v>
          </cell>
          <cell r="AM85">
            <v>0</v>
          </cell>
          <cell r="AN85" t="str">
            <v>x</v>
          </cell>
          <cell r="AO85">
            <v>0</v>
          </cell>
          <cell r="AP85">
            <v>0</v>
          </cell>
          <cell r="AQ85" t="str">
            <v>x</v>
          </cell>
          <cell r="AR85">
            <v>0</v>
          </cell>
          <cell r="AS85">
            <v>0</v>
          </cell>
          <cell r="AT85" t="str">
            <v>x</v>
          </cell>
        </row>
        <row r="86">
          <cell r="B86">
            <v>82</v>
          </cell>
          <cell r="C86" t="str">
            <v>MPA1</v>
          </cell>
          <cell r="D86" t="str">
            <v>Gestión Soporte</v>
          </cell>
          <cell r="E86" t="str">
            <v>MPA1-P1</v>
          </cell>
          <cell r="F86" t="str">
            <v>Gestión Humana</v>
          </cell>
          <cell r="G86" t="str">
            <v>Gestión del talento humano</v>
          </cell>
          <cell r="H86" t="str">
            <v>Capacitación</v>
          </cell>
          <cell r="I86">
            <v>0</v>
          </cell>
          <cell r="J86">
            <v>0</v>
          </cell>
          <cell r="K86" t="str">
            <v>Dirección de Gestión Humana</v>
          </cell>
          <cell r="L86" t="str">
            <v>PA-48</v>
          </cell>
          <cell r="M86" t="str">
            <v>Porcentaje de servidores capacitados</v>
          </cell>
          <cell r="N86" t="str">
            <v>Medir la proporción de servidores que se han capacitado durante el periodo</v>
          </cell>
          <cell r="O86" t="str">
            <v>Creciente</v>
          </cell>
          <cell r="P86" t="str">
            <v xml:space="preserve">Gestión  </v>
          </cell>
          <cell r="Q86">
            <v>0.86</v>
          </cell>
          <cell r="R86" t="str">
            <v xml:space="preserve">Gestión  </v>
          </cell>
          <cell r="S86" t="str">
            <v>Eficacia</v>
          </cell>
          <cell r="T86">
            <v>0.87</v>
          </cell>
          <cell r="U86" t="str">
            <v>N.A.</v>
          </cell>
          <cell r="V86" t="str">
            <v>Porcentaje</v>
          </cell>
          <cell r="W86" t="str">
            <v>Si</v>
          </cell>
          <cell r="X86" t="str">
            <v>Si</v>
          </cell>
          <cell r="Y86" t="str">
            <v>No</v>
          </cell>
          <cell r="Z86" t="str">
            <v>No</v>
          </cell>
          <cell r="AA86" t="str">
            <v>No</v>
          </cell>
          <cell r="AB86" t="str">
            <v>Si</v>
          </cell>
          <cell r="AC86" t="str">
            <v>Número de servidores capacitados (sin repetidos)</v>
          </cell>
          <cell r="AD86" t="str">
            <v>F1.PR2.MPA1.P1 Formato de seguimiento PIC + datos de la escuela virtual.</v>
          </cell>
          <cell r="AE86" t="str">
            <v xml:space="preserve"> Número servidores</v>
          </cell>
          <cell r="AF86" t="str">
            <v>Planta</v>
          </cell>
          <cell r="AG86" t="str">
            <v>(Número Servidores Capacitados/ número de servidores)  * 100%</v>
          </cell>
          <cell r="AH86" t="str">
            <v>Bimestral</v>
          </cell>
          <cell r="AI86">
            <v>0</v>
          </cell>
          <cell r="AJ86">
            <v>0</v>
          </cell>
          <cell r="AK86">
            <v>0</v>
          </cell>
          <cell r="AL86" t="str">
            <v>x</v>
          </cell>
          <cell r="AM86">
            <v>0</v>
          </cell>
          <cell r="AN86" t="str">
            <v>x</v>
          </cell>
          <cell r="AO86">
            <v>0</v>
          </cell>
          <cell r="AP86" t="str">
            <v>x</v>
          </cell>
          <cell r="AQ86">
            <v>0</v>
          </cell>
          <cell r="AR86" t="str">
            <v>x</v>
          </cell>
          <cell r="AS86">
            <v>0</v>
          </cell>
          <cell r="AT86" t="str">
            <v>x</v>
          </cell>
        </row>
        <row r="87">
          <cell r="B87">
            <v>83</v>
          </cell>
          <cell r="C87" t="str">
            <v>MPA1</v>
          </cell>
          <cell r="D87" t="str">
            <v>Gestión Soporte</v>
          </cell>
          <cell r="E87" t="str">
            <v>MPA1-P1</v>
          </cell>
          <cell r="F87" t="str">
            <v>Gestión Humana</v>
          </cell>
          <cell r="G87" t="str">
            <v>N/A</v>
          </cell>
          <cell r="H87" t="str">
            <v>N/A</v>
          </cell>
          <cell r="I87">
            <v>0</v>
          </cell>
          <cell r="J87">
            <v>0</v>
          </cell>
          <cell r="K87" t="str">
            <v>Dirección de Gestión Humana</v>
          </cell>
          <cell r="L87" t="str">
            <v>MPA1-P1-04</v>
          </cell>
          <cell r="M87" t="str">
            <v>Porcentaje de eficacia de la capacitación realizadas a servidores públicos</v>
          </cell>
          <cell r="N87" t="str">
            <v>Medir la eficacia de las capacitaciones realizadas</v>
          </cell>
          <cell r="O87" t="str">
            <v>Estático</v>
          </cell>
          <cell r="P87" t="str">
            <v xml:space="preserve">Gestión  </v>
          </cell>
          <cell r="Q87">
            <v>0.81</v>
          </cell>
          <cell r="R87" t="str">
            <v xml:space="preserve">Gestión  </v>
          </cell>
          <cell r="S87" t="str">
            <v>Eficacia</v>
          </cell>
          <cell r="T87">
            <v>0.85</v>
          </cell>
          <cell r="U87" t="str">
            <v>N.A.</v>
          </cell>
          <cell r="V87" t="str">
            <v>Porcentaje</v>
          </cell>
          <cell r="W87" t="str">
            <v>Si</v>
          </cell>
          <cell r="X87" t="str">
            <v>No</v>
          </cell>
          <cell r="Y87" t="str">
            <v>No</v>
          </cell>
          <cell r="Z87" t="str">
            <v>No</v>
          </cell>
          <cell r="AA87" t="str">
            <v>No</v>
          </cell>
          <cell r="AB87" t="str">
            <v>No</v>
          </cell>
          <cell r="AC87" t="str">
            <v>Sumatoria de los promedios de las  evaluaciones  de eficacia de las capacitaciones realizadas por cada Regional</v>
          </cell>
          <cell r="AD87" t="str">
            <v>PENDIENTE</v>
          </cell>
          <cell r="AE87" t="str">
            <v>Número de capacitaciones con evaluación de eficacia</v>
          </cell>
          <cell r="AF87" t="str">
            <v>PENDIENTE</v>
          </cell>
          <cell r="AG87" t="str">
            <v>(Sumatoria de los promedios de las  evaluaciones  de eficacia de las capacitaciones realizadas por cada Regional/ numero de capacitaciones con evaluación de eficacia * 100%</v>
          </cell>
          <cell r="AH87" t="str">
            <v>Bimestral</v>
          </cell>
          <cell r="AI87">
            <v>0</v>
          </cell>
          <cell r="AJ87">
            <v>0</v>
          </cell>
          <cell r="AK87">
            <v>0</v>
          </cell>
          <cell r="AL87" t="str">
            <v>x</v>
          </cell>
          <cell r="AM87">
            <v>0</v>
          </cell>
          <cell r="AN87" t="str">
            <v>x</v>
          </cell>
          <cell r="AO87">
            <v>0</v>
          </cell>
          <cell r="AP87" t="str">
            <v>x</v>
          </cell>
          <cell r="AQ87">
            <v>0</v>
          </cell>
          <cell r="AR87" t="str">
            <v>x</v>
          </cell>
          <cell r="AS87">
            <v>0</v>
          </cell>
          <cell r="AT87" t="str">
            <v>x</v>
          </cell>
        </row>
        <row r="88">
          <cell r="B88">
            <v>84</v>
          </cell>
          <cell r="C88" t="str">
            <v>MPA1</v>
          </cell>
          <cell r="D88" t="str">
            <v>Gestión Soporte</v>
          </cell>
          <cell r="E88" t="str">
            <v>MPA1-P1</v>
          </cell>
          <cell r="F88" t="str">
            <v>Gestión Humana</v>
          </cell>
          <cell r="G88" t="str">
            <v>Gestión del talento humano</v>
          </cell>
          <cell r="H88" t="str">
            <v>Plan Estratégico de Recursos Humanos</v>
          </cell>
          <cell r="I88">
            <v>0</v>
          </cell>
          <cell r="J88">
            <v>0</v>
          </cell>
          <cell r="K88" t="str">
            <v>Dirección de Gestión Humana</v>
          </cell>
          <cell r="L88" t="str">
            <v>PA-49</v>
          </cell>
          <cell r="M88" t="str">
            <v xml:space="preserve">Porcentaje de avance en  la implementación del  Plan Estratégico de Gestión Humana. </v>
          </cell>
          <cell r="N88" t="str">
            <v>Medir el Avance en el diseño y la implementación del Plan Estratégico de Gestión Humana</v>
          </cell>
          <cell r="O88" t="str">
            <v>Creciente</v>
          </cell>
          <cell r="P88" t="str">
            <v xml:space="preserve">Gestión  </v>
          </cell>
          <cell r="Q88" t="str">
            <v>Sin línea Base</v>
          </cell>
          <cell r="R88" t="str">
            <v xml:space="preserve">Gestión  </v>
          </cell>
          <cell r="S88" t="str">
            <v>Eficacia</v>
          </cell>
          <cell r="T88">
            <v>0.35</v>
          </cell>
          <cell r="U88">
            <v>1</v>
          </cell>
          <cell r="V88" t="str">
            <v>Porcentaje</v>
          </cell>
          <cell r="W88" t="str">
            <v>Si</v>
          </cell>
          <cell r="X88" t="str">
            <v>No</v>
          </cell>
          <cell r="Y88" t="str">
            <v>No</v>
          </cell>
          <cell r="Z88" t="str">
            <v>No</v>
          </cell>
          <cell r="AA88" t="str">
            <v>Si</v>
          </cell>
          <cell r="AB88" t="str">
            <v>Si</v>
          </cell>
          <cell r="AC88" t="str">
            <v>Número de componentes diseñados e implementados dentro  del plan estratégico de Gestión Humana en el período</v>
          </cell>
          <cell r="AD88" t="str">
            <v>Informes de Gestión Humana</v>
          </cell>
          <cell r="AE88" t="str">
            <v>Número total de componentes del plan estratégico de Gestión Humana en el período</v>
          </cell>
          <cell r="AF88" t="str">
            <v>Plan Estratégico de Gestión Humana</v>
          </cell>
          <cell r="AG88" t="str">
            <v>(Número de componentes diseñados e implementados dentro  del plan estratégico de Gestión Humana en el período)  / Número total de componentes del plan estratégico de Gestión Humana en el período)  * 100%</v>
          </cell>
          <cell r="AH88" t="str">
            <v>Trimestral</v>
          </cell>
          <cell r="AI88">
            <v>0</v>
          </cell>
          <cell r="AJ88">
            <v>0</v>
          </cell>
          <cell r="AK88" t="str">
            <v>x</v>
          </cell>
          <cell r="AL88">
            <v>0</v>
          </cell>
          <cell r="AM88">
            <v>0</v>
          </cell>
          <cell r="AN88" t="str">
            <v>x</v>
          </cell>
          <cell r="AO88">
            <v>0</v>
          </cell>
          <cell r="AP88">
            <v>0</v>
          </cell>
          <cell r="AQ88" t="str">
            <v>x</v>
          </cell>
          <cell r="AR88">
            <v>0</v>
          </cell>
          <cell r="AS88">
            <v>0</v>
          </cell>
          <cell r="AT88" t="str">
            <v>x</v>
          </cell>
        </row>
        <row r="89">
          <cell r="B89">
            <v>85</v>
          </cell>
          <cell r="C89" t="str">
            <v>MPA1</v>
          </cell>
          <cell r="D89" t="str">
            <v>Gestión Soporte</v>
          </cell>
          <cell r="E89" t="str">
            <v>MPA1-P1</v>
          </cell>
          <cell r="F89" t="str">
            <v>Gestión Humana</v>
          </cell>
          <cell r="G89" t="str">
            <v>N/A</v>
          </cell>
          <cell r="H89" t="str">
            <v>N/A</v>
          </cell>
          <cell r="I89">
            <v>0</v>
          </cell>
          <cell r="J89">
            <v>0</v>
          </cell>
          <cell r="K89" t="str">
            <v>Dirección de Gestión Humana</v>
          </cell>
          <cell r="L89" t="str">
            <v>MPA1-P1-05</v>
          </cell>
          <cell r="M89" t="str">
            <v>Porcentaje de condiciones inseguras corregidas derivadas de las inspecciones realizadas</v>
          </cell>
          <cell r="N89" t="str">
            <v>Medir la proporción de condiciones no seguras corregidas derivadas de las inspecciones realizadas</v>
          </cell>
          <cell r="O89" t="str">
            <v>Estático</v>
          </cell>
          <cell r="P89" t="str">
            <v xml:space="preserve">Gestión  </v>
          </cell>
          <cell r="Q89" t="str">
            <v>Sin línea Base</v>
          </cell>
          <cell r="R89" t="str">
            <v xml:space="preserve">Gestión  </v>
          </cell>
          <cell r="S89" t="str">
            <v>Eficacia</v>
          </cell>
          <cell r="T89">
            <v>1</v>
          </cell>
          <cell r="U89" t="str">
            <v>N.A.</v>
          </cell>
          <cell r="V89" t="str">
            <v>Porcentaje</v>
          </cell>
          <cell r="W89" t="str">
            <v>Si</v>
          </cell>
          <cell r="X89" t="str">
            <v>Si</v>
          </cell>
          <cell r="Y89" t="str">
            <v>No</v>
          </cell>
          <cell r="Z89" t="str">
            <v>No</v>
          </cell>
          <cell r="AA89" t="str">
            <v>No</v>
          </cell>
          <cell r="AB89" t="str">
            <v>No</v>
          </cell>
          <cell r="AC89" t="str">
            <v>No. total de condiciones inseguras corregidas derivadas de las inspecciones realizadas</v>
          </cell>
          <cell r="AD89" t="str">
            <v>*Evidencia de la gestión realizada y las respuestas recibidas mediante correos, memorandos.
*Inspecciones de seguimiento.</v>
          </cell>
          <cell r="AE89" t="str">
            <v>No. Total de condiciones identificadas en las inspecciones realizadas</v>
          </cell>
          <cell r="AF89" t="str">
            <v>*Formatos de Inspecciones diligenciados en los temas de condiciones de seguridad, vehiculos,biomecanicos,botiquienes, extintores, gabinetes, estaciones de emergencia.
*Informe de reporte al Coordinador Administrativo.</v>
          </cell>
          <cell r="AG89" t="str">
            <v>(No. total de condiciones inseguras corregidas derivadas de las inspecciones realizadas/No total de condiciones inseguras  identificadas en las inspecciones) * 100</v>
          </cell>
          <cell r="AH89" t="str">
            <v>Trimestral</v>
          </cell>
          <cell r="AI89">
            <v>0</v>
          </cell>
          <cell r="AJ89">
            <v>0</v>
          </cell>
          <cell r="AK89" t="str">
            <v>x</v>
          </cell>
          <cell r="AL89">
            <v>0</v>
          </cell>
          <cell r="AM89">
            <v>0</v>
          </cell>
          <cell r="AN89" t="str">
            <v>x</v>
          </cell>
          <cell r="AO89">
            <v>0</v>
          </cell>
          <cell r="AP89">
            <v>0</v>
          </cell>
          <cell r="AQ89" t="str">
            <v>x</v>
          </cell>
          <cell r="AR89">
            <v>0</v>
          </cell>
          <cell r="AS89">
            <v>0</v>
          </cell>
          <cell r="AT89" t="str">
            <v>x</v>
          </cell>
        </row>
        <row r="90">
          <cell r="B90">
            <v>86</v>
          </cell>
          <cell r="C90" t="str">
            <v>MPA1</v>
          </cell>
          <cell r="D90" t="str">
            <v>Gestión Soporte</v>
          </cell>
          <cell r="E90" t="str">
            <v>MPA1-P1</v>
          </cell>
          <cell r="F90" t="str">
            <v>Gestión Humana</v>
          </cell>
          <cell r="G90" t="str">
            <v>N/A</v>
          </cell>
          <cell r="H90" t="str">
            <v>N/A</v>
          </cell>
          <cell r="I90">
            <v>0</v>
          </cell>
          <cell r="J90">
            <v>0</v>
          </cell>
          <cell r="K90" t="str">
            <v>Dirección de Gestión Humana</v>
          </cell>
          <cell r="L90" t="str">
            <v>MPA1-P1-06</v>
          </cell>
          <cell r="M90" t="str">
            <v>Porcentaje de apropiación de habitos de Autocuidado en Colaboradores</v>
          </cell>
          <cell r="N90" t="str">
            <v>Medir el porcentaje de  colaboradores que han apropiado habitos de autocuidado en las actividades rutinarias de su trabajo, de acuerdo a los resultados de las encuestas de autocuidado diligenciadas</v>
          </cell>
          <cell r="O90" t="str">
            <v>Estático</v>
          </cell>
          <cell r="P90" t="str">
            <v xml:space="preserve">Gestión  </v>
          </cell>
          <cell r="Q90" t="str">
            <v>Sin línea Base</v>
          </cell>
          <cell r="R90" t="str">
            <v xml:space="preserve">Gestión  </v>
          </cell>
          <cell r="S90" t="str">
            <v>Eficacia</v>
          </cell>
          <cell r="T90">
            <v>1</v>
          </cell>
          <cell r="U90" t="str">
            <v>N.A.</v>
          </cell>
          <cell r="V90" t="str">
            <v>Porcentaje</v>
          </cell>
          <cell r="W90" t="str">
            <v>Si</v>
          </cell>
          <cell r="X90" t="str">
            <v>Si</v>
          </cell>
          <cell r="Y90" t="str">
            <v>No</v>
          </cell>
          <cell r="Z90" t="str">
            <v>No</v>
          </cell>
          <cell r="AA90" t="str">
            <v>No</v>
          </cell>
          <cell r="AB90" t="str">
            <v>No</v>
          </cell>
          <cell r="AC90" t="str">
            <v>Número de encuestas de autocuidado en colaboradores con resultados bueno y excelente</v>
          </cell>
          <cell r="AD90" t="str">
            <v>Consolidado de Encuestas de autocuidado</v>
          </cell>
          <cell r="AE90" t="str">
            <v>Número de encuestas de autocuidado diligenciadas</v>
          </cell>
          <cell r="AF90" t="str">
            <v>Consolidado de Encuestas de autocuidado</v>
          </cell>
          <cell r="AG90" t="str">
            <v>(Número de encuestas de autocuidado con resultados bueno y excelente/ Número de encuestas de autocuidado diligenciadas)*100</v>
          </cell>
          <cell r="AH90" t="str">
            <v>Semestral</v>
          </cell>
          <cell r="AI90">
            <v>0</v>
          </cell>
          <cell r="AJ90">
            <v>0</v>
          </cell>
          <cell r="AK90">
            <v>0</v>
          </cell>
          <cell r="AL90">
            <v>0</v>
          </cell>
          <cell r="AM90">
            <v>0</v>
          </cell>
          <cell r="AN90" t="str">
            <v>x</v>
          </cell>
          <cell r="AO90">
            <v>0</v>
          </cell>
          <cell r="AP90">
            <v>0</v>
          </cell>
          <cell r="AQ90">
            <v>0</v>
          </cell>
          <cell r="AR90">
            <v>0</v>
          </cell>
          <cell r="AS90">
            <v>0</v>
          </cell>
          <cell r="AT90" t="str">
            <v>x</v>
          </cell>
        </row>
        <row r="91">
          <cell r="B91">
            <v>87</v>
          </cell>
          <cell r="C91" t="str">
            <v>MPA1</v>
          </cell>
          <cell r="D91" t="str">
            <v>Gestión Soporte</v>
          </cell>
          <cell r="E91" t="str">
            <v>MPA1-P1</v>
          </cell>
          <cell r="F91" t="str">
            <v>Gestión Humana</v>
          </cell>
          <cell r="G91" t="str">
            <v>N/A</v>
          </cell>
          <cell r="H91" t="str">
            <v>N/A</v>
          </cell>
          <cell r="I91">
            <v>0</v>
          </cell>
          <cell r="J91">
            <v>0</v>
          </cell>
          <cell r="K91" t="str">
            <v>Dirección de Gestión Humana</v>
          </cell>
          <cell r="L91" t="str">
            <v>MPA1-P1-07</v>
          </cell>
          <cell r="M91" t="str">
            <v>Porcentaje de colaboradores incapacitados enfermedad común, laboral y/o accidente de trabajo</v>
          </cell>
          <cell r="N91" t="str">
            <v>Medir el porcentaje de colaboradores de planta y contrato incapacitados por  enfermedad común, laboral y/o accidente de trabajo</v>
          </cell>
          <cell r="O91" t="str">
            <v>Estático</v>
          </cell>
          <cell r="P91" t="str">
            <v xml:space="preserve">Gestión  </v>
          </cell>
          <cell r="Q91" t="str">
            <v>Sin línea Base</v>
          </cell>
          <cell r="R91" t="str">
            <v xml:space="preserve">Gestión  </v>
          </cell>
          <cell r="S91" t="str">
            <v>Eficacia</v>
          </cell>
          <cell r="T91">
            <v>0.05</v>
          </cell>
          <cell r="U91" t="str">
            <v>N.A.</v>
          </cell>
          <cell r="V91" t="str">
            <v>Porcentaje</v>
          </cell>
          <cell r="W91" t="str">
            <v>Si</v>
          </cell>
          <cell r="X91" t="str">
            <v>Si</v>
          </cell>
          <cell r="Y91" t="str">
            <v>No</v>
          </cell>
          <cell r="Z91" t="str">
            <v>No</v>
          </cell>
          <cell r="AA91" t="str">
            <v>No</v>
          </cell>
          <cell r="AB91" t="str">
            <v>No</v>
          </cell>
          <cell r="AC91" t="str">
            <v xml:space="preserve">Número de colaboradores incapacitados (enfermedad común, enfermedad laboral y/o accidente de trabajo) en el periodo </v>
          </cell>
          <cell r="AD91" t="str">
            <v xml:space="preserve">Reporte de ausentismo </v>
          </cell>
          <cell r="AE91" t="str">
            <v>No. Total de colaboradores de la Regional (personal de planta de y contrato directo)</v>
          </cell>
          <cell r="AF91" t="str">
            <v>Base de datos de la planta global, temporal y de contratistas.</v>
          </cell>
          <cell r="AG91" t="str">
            <v>(Número de colaboradores incapacitados  por causa de salud (enfermedad común, enfermedad laboral y/o accidente de trabajo) en el periodo)/ (No. Total de colaboradores de planta y contrato de la Regional)*100</v>
          </cell>
          <cell r="AH91" t="str">
            <v>Bimestral</v>
          </cell>
          <cell r="AI91">
            <v>0</v>
          </cell>
          <cell r="AJ91">
            <v>0</v>
          </cell>
          <cell r="AK91">
            <v>0</v>
          </cell>
          <cell r="AL91" t="str">
            <v>x</v>
          </cell>
          <cell r="AM91">
            <v>0</v>
          </cell>
          <cell r="AN91" t="str">
            <v>x</v>
          </cell>
          <cell r="AO91">
            <v>0</v>
          </cell>
          <cell r="AP91" t="str">
            <v>x</v>
          </cell>
          <cell r="AQ91">
            <v>0</v>
          </cell>
          <cell r="AR91" t="str">
            <v>x</v>
          </cell>
          <cell r="AS91">
            <v>0</v>
          </cell>
          <cell r="AT91" t="str">
            <v>x</v>
          </cell>
        </row>
        <row r="92">
          <cell r="B92">
            <v>88</v>
          </cell>
          <cell r="C92" t="str">
            <v>MPA1</v>
          </cell>
          <cell r="D92" t="str">
            <v>Gestión Soporte</v>
          </cell>
          <cell r="E92" t="str">
            <v>MPA1-P1</v>
          </cell>
          <cell r="F92" t="str">
            <v>Gestión Humana</v>
          </cell>
          <cell r="G92" t="str">
            <v>N/A</v>
          </cell>
          <cell r="H92" t="str">
            <v>N/A</v>
          </cell>
          <cell r="I92">
            <v>0</v>
          </cell>
          <cell r="J92">
            <v>0</v>
          </cell>
          <cell r="K92" t="str">
            <v>Dirección de Gestión Humana</v>
          </cell>
          <cell r="L92" t="str">
            <v>MPA1-P1-08</v>
          </cell>
          <cell r="M92" t="str">
            <v>Porcentaje de cargos en la planta global provistos</v>
          </cell>
          <cell r="N92" t="str">
            <v>Medir el porcentaje de cargos  en la planta global del ICBF provistos.</v>
          </cell>
          <cell r="O92" t="str">
            <v>Estático</v>
          </cell>
          <cell r="P92" t="str">
            <v xml:space="preserve">Gestión  </v>
          </cell>
          <cell r="Q92" t="str">
            <v>Sin línea Base</v>
          </cell>
          <cell r="R92" t="str">
            <v xml:space="preserve">Gestión  </v>
          </cell>
          <cell r="S92" t="str">
            <v>Eficacia</v>
          </cell>
          <cell r="T92">
            <v>0.98</v>
          </cell>
          <cell r="U92" t="str">
            <v>N.A.</v>
          </cell>
          <cell r="V92" t="str">
            <v>Porcentaje</v>
          </cell>
          <cell r="W92" t="str">
            <v>Si</v>
          </cell>
          <cell r="X92" t="str">
            <v>No</v>
          </cell>
          <cell r="Y92" t="str">
            <v>No</v>
          </cell>
          <cell r="Z92" t="str">
            <v>No</v>
          </cell>
          <cell r="AA92" t="str">
            <v>No</v>
          </cell>
          <cell r="AB92" t="str">
            <v>No</v>
          </cell>
          <cell r="AC92" t="str">
            <v>Número de cargos provistos en la planta global por periodo</v>
          </cell>
          <cell r="AD92" t="str">
            <v>Informe Registro y Control</v>
          </cell>
          <cell r="AE92" t="str">
            <v>Número total de cargos en planta global</v>
          </cell>
          <cell r="AF92" t="str">
            <v>Planta permanente  2/1/2015</v>
          </cell>
          <cell r="AG92" t="str">
            <v>(Número de cargos provistos en la planta global por periodo)/ (Número total de cargos en planta global ) * 100%</v>
          </cell>
          <cell r="AH92" t="str">
            <v>Trimestral</v>
          </cell>
          <cell r="AI92">
            <v>0</v>
          </cell>
          <cell r="AJ92">
            <v>0</v>
          </cell>
          <cell r="AK92" t="str">
            <v>x</v>
          </cell>
          <cell r="AL92">
            <v>0</v>
          </cell>
          <cell r="AM92">
            <v>0</v>
          </cell>
          <cell r="AN92" t="str">
            <v>x</v>
          </cell>
          <cell r="AO92">
            <v>0</v>
          </cell>
          <cell r="AP92">
            <v>0</v>
          </cell>
          <cell r="AQ92" t="str">
            <v>x</v>
          </cell>
          <cell r="AR92">
            <v>0</v>
          </cell>
          <cell r="AS92">
            <v>0</v>
          </cell>
          <cell r="AT92" t="str">
            <v>x</v>
          </cell>
        </row>
        <row r="93">
          <cell r="B93">
            <v>89</v>
          </cell>
          <cell r="C93" t="str">
            <v>MPA1</v>
          </cell>
          <cell r="D93" t="str">
            <v>Gestión Soporte</v>
          </cell>
          <cell r="E93" t="str">
            <v>MPA1-P1</v>
          </cell>
          <cell r="F93" t="str">
            <v>Gestión Humana</v>
          </cell>
          <cell r="G93" t="str">
            <v>N/A</v>
          </cell>
          <cell r="H93" t="str">
            <v>N/A</v>
          </cell>
          <cell r="I93">
            <v>0</v>
          </cell>
          <cell r="J93">
            <v>0</v>
          </cell>
          <cell r="K93" t="str">
            <v>Dirección de Gestión Humana</v>
          </cell>
          <cell r="L93" t="str">
            <v>MPA1-P1-09</v>
          </cell>
          <cell r="M93" t="str">
            <v>Porcentaje de etapas implementadas para la ejecución de los proyectos de aprendizaje en equipo</v>
          </cell>
          <cell r="N93" t="str">
            <v xml:space="preserve">Medir el porcentaje de ejecución de los  proyectos de aprendizaje en equipo </v>
          </cell>
          <cell r="O93" t="str">
            <v>Creciente</v>
          </cell>
          <cell r="P93" t="str">
            <v xml:space="preserve">Gestión  </v>
          </cell>
          <cell r="Q93" t="str">
            <v>"Sin Línea Base"</v>
          </cell>
          <cell r="R93" t="str">
            <v xml:space="preserve">Gestión  </v>
          </cell>
          <cell r="S93" t="str">
            <v>Eficacia</v>
          </cell>
          <cell r="T93">
            <v>1</v>
          </cell>
          <cell r="U93" t="str">
            <v>N.A.</v>
          </cell>
          <cell r="V93" t="str">
            <v>Porcentaje</v>
          </cell>
          <cell r="W93" t="str">
            <v>Si</v>
          </cell>
          <cell r="X93" t="str">
            <v>No</v>
          </cell>
          <cell r="Y93" t="str">
            <v>No</v>
          </cell>
          <cell r="Z93" t="str">
            <v>No</v>
          </cell>
          <cell r="AA93" t="str">
            <v>No</v>
          </cell>
          <cell r="AB93" t="str">
            <v>No</v>
          </cell>
          <cell r="AC93" t="str">
            <v>Número de etapas ejecutadas para la implementación de los Proyectos de Aprendizaje en Equipo en el período</v>
          </cell>
          <cell r="AD93" t="str">
            <v>Informes de Gestión Humana</v>
          </cell>
          <cell r="AE93" t="str">
            <v>10 Proyectos de Aprendizaje en equipo implementados y evaluados</v>
          </cell>
          <cell r="AF93" t="str">
            <v>Lineamientios DGH 2015</v>
          </cell>
          <cell r="AG93" t="str">
            <v>(Número de etapas ejecutadas para la implementación de los Proyectos de Aprendizaje en Equipo en el período)  / 10)  * 100%</v>
          </cell>
          <cell r="AH93" t="str">
            <v>Trimestral</v>
          </cell>
          <cell r="AI93">
            <v>0</v>
          </cell>
          <cell r="AJ93">
            <v>0</v>
          </cell>
          <cell r="AK93" t="str">
            <v>x</v>
          </cell>
          <cell r="AL93">
            <v>0</v>
          </cell>
          <cell r="AM93">
            <v>0</v>
          </cell>
          <cell r="AN93" t="str">
            <v>x</v>
          </cell>
          <cell r="AO93">
            <v>0</v>
          </cell>
          <cell r="AP93">
            <v>0</v>
          </cell>
          <cell r="AQ93" t="str">
            <v>x</v>
          </cell>
          <cell r="AR93">
            <v>0</v>
          </cell>
          <cell r="AS93">
            <v>0</v>
          </cell>
          <cell r="AT93" t="str">
            <v>x</v>
          </cell>
        </row>
        <row r="94">
          <cell r="B94">
            <v>90</v>
          </cell>
          <cell r="C94" t="str">
            <v>MPA1</v>
          </cell>
          <cell r="D94" t="str">
            <v>Gestión Soporte</v>
          </cell>
          <cell r="E94" t="str">
            <v>MPA1-P2</v>
          </cell>
          <cell r="F94" t="str">
            <v>Gestión Financiera</v>
          </cell>
          <cell r="G94" t="str">
            <v>N/A</v>
          </cell>
          <cell r="H94" t="str">
            <v>N/A</v>
          </cell>
          <cell r="I94">
            <v>0</v>
          </cell>
          <cell r="J94">
            <v>0</v>
          </cell>
          <cell r="K94" t="str">
            <v xml:space="preserve">Dirección Financiera </v>
          </cell>
          <cell r="L94" t="str">
            <v>MPA1-P2-01</v>
          </cell>
          <cell r="M94" t="str">
            <v>Porcentaje de ejecución de las cuentas por pagar constituidas en la vigencia anterior</v>
          </cell>
          <cell r="N94" t="str">
            <v>Medir la ejecución de las cuentas por pagar constituidas en la vigencia anterior.</v>
          </cell>
          <cell r="O94" t="str">
            <v>Creciente</v>
          </cell>
          <cell r="P94" t="str">
            <v>Economía</v>
          </cell>
          <cell r="Q94" t="str">
            <v>Sin línea Base</v>
          </cell>
          <cell r="R94" t="str">
            <v>Gestión</v>
          </cell>
          <cell r="S94" t="str">
            <v>Eficiencia</v>
          </cell>
          <cell r="T94">
            <v>0.95</v>
          </cell>
          <cell r="U94" t="str">
            <v>N/A</v>
          </cell>
          <cell r="V94" t="str">
            <v>Porcentaje</v>
          </cell>
          <cell r="W94" t="str">
            <v>Si</v>
          </cell>
          <cell r="X94" t="str">
            <v>No</v>
          </cell>
          <cell r="Y94" t="str">
            <v>No</v>
          </cell>
          <cell r="Z94" t="str">
            <v>No</v>
          </cell>
          <cell r="AA94" t="str">
            <v>No</v>
          </cell>
          <cell r="AB94" t="str">
            <v>No</v>
          </cell>
          <cell r="AC94" t="str">
            <v>Valor cuentas por pagar ejecutadas a la fecha de corte</v>
          </cell>
          <cell r="AD94" t="str">
            <v>Aplicativo SIIF NACION-Ministerio de Hacienda y Crédito Publico 
Reporte Dirección Financiera</v>
          </cell>
          <cell r="AE94" t="str">
            <v>Valor cuentas por pagar constituidas año anterior</v>
          </cell>
          <cell r="AF94" t="str">
            <v>Aplicativo SIIF NACION-Ministerio de Hacienda y Crédito Publico 
Reporte Dirección Financiera</v>
          </cell>
          <cell r="AG94" t="str">
            <v>(Valor cuentas por pagar ejecutadas a la fecha de corte / Valor total cuentas por pagar constituidas año anterior)*100</v>
          </cell>
          <cell r="AH94" t="str">
            <v>Mensual</v>
          </cell>
          <cell r="AI94">
            <v>0</v>
          </cell>
          <cell r="AJ94" t="str">
            <v>x</v>
          </cell>
          <cell r="AK94" t="str">
            <v>x</v>
          </cell>
          <cell r="AL94" t="str">
            <v>x</v>
          </cell>
          <cell r="AM94" t="str">
            <v>x</v>
          </cell>
          <cell r="AN94" t="str">
            <v>x</v>
          </cell>
          <cell r="AO94" t="str">
            <v>x</v>
          </cell>
          <cell r="AP94" t="str">
            <v>x</v>
          </cell>
          <cell r="AQ94" t="str">
            <v>x</v>
          </cell>
          <cell r="AR94" t="str">
            <v>x</v>
          </cell>
          <cell r="AS94" t="str">
            <v>x</v>
          </cell>
          <cell r="AT94" t="str">
            <v>x</v>
          </cell>
        </row>
        <row r="95">
          <cell r="B95">
            <v>91</v>
          </cell>
          <cell r="C95" t="str">
            <v>MPA1</v>
          </cell>
          <cell r="D95" t="str">
            <v>Gestión Soporte</v>
          </cell>
          <cell r="E95" t="str">
            <v>MPA1-P2</v>
          </cell>
          <cell r="F95" t="str">
            <v>Gestión Financiera</v>
          </cell>
          <cell r="G95" t="str">
            <v>Gestión Financiera</v>
          </cell>
          <cell r="H95" t="str">
            <v>Programa Anual Mensualizado de Caja - PAC</v>
          </cell>
          <cell r="I95">
            <v>0</v>
          </cell>
          <cell r="J95">
            <v>0</v>
          </cell>
          <cell r="K95" t="str">
            <v xml:space="preserve">Dirección Financiera </v>
          </cell>
          <cell r="L95" t="str">
            <v>PA-50</v>
          </cell>
          <cell r="M95" t="str">
            <v>Porcentaje de ejecución de pac recursos nación</v>
          </cell>
          <cell r="N95" t="str">
            <v>Medir la efectividad de la programación, distribución y ejecución del PAC - RECURSOS NACION asignado para el pago de compromiso.</v>
          </cell>
          <cell r="O95" t="str">
            <v>Creciente</v>
          </cell>
          <cell r="P95" t="str">
            <v>Economía</v>
          </cell>
          <cell r="Q95" t="str">
            <v>Sin línea Base</v>
          </cell>
          <cell r="R95" t="str">
            <v>Gestión</v>
          </cell>
          <cell r="S95" t="str">
            <v>Eficiencia</v>
          </cell>
          <cell r="T95">
            <v>1</v>
          </cell>
          <cell r="U95">
            <v>1</v>
          </cell>
          <cell r="V95" t="str">
            <v>Porcentaje</v>
          </cell>
          <cell r="W95" t="str">
            <v>Si</v>
          </cell>
          <cell r="X95" t="str">
            <v>Si</v>
          </cell>
          <cell r="Y95" t="str">
            <v>No</v>
          </cell>
          <cell r="Z95" t="str">
            <v>No</v>
          </cell>
          <cell r="AA95" t="str">
            <v>Si</v>
          </cell>
          <cell r="AB95" t="str">
            <v>Si</v>
          </cell>
          <cell r="AC95" t="str">
            <v>Pagos efectivos-NACION acumulados</v>
          </cell>
          <cell r="AD95" t="str">
            <v>Aplicativo SIIF  NACION</v>
          </cell>
          <cell r="AE95" t="str">
            <v>PAC NACION acumulado aprobado a la misma fecha</v>
          </cell>
          <cell r="AF95" t="str">
            <v>Aplicativo SIIF  NACION</v>
          </cell>
          <cell r="AG95" t="str">
            <v>((Pagos efectivos acumulados / PAC acumulado aprobado a la misma fecha))*100</v>
          </cell>
          <cell r="AH95" t="str">
            <v>Mensual</v>
          </cell>
          <cell r="AI95" t="str">
            <v>x</v>
          </cell>
          <cell r="AJ95" t="str">
            <v>x</v>
          </cell>
          <cell r="AK95" t="str">
            <v>x</v>
          </cell>
          <cell r="AL95" t="str">
            <v>x</v>
          </cell>
          <cell r="AM95" t="str">
            <v>x</v>
          </cell>
          <cell r="AN95" t="str">
            <v>x</v>
          </cell>
          <cell r="AO95" t="str">
            <v>x</v>
          </cell>
          <cell r="AP95" t="str">
            <v>x</v>
          </cell>
          <cell r="AQ95" t="str">
            <v>x</v>
          </cell>
          <cell r="AR95" t="str">
            <v>x</v>
          </cell>
          <cell r="AS95" t="str">
            <v>x</v>
          </cell>
          <cell r="AT95" t="str">
            <v>x</v>
          </cell>
        </row>
        <row r="96">
          <cell r="B96">
            <v>92</v>
          </cell>
          <cell r="C96" t="str">
            <v>MPA1</v>
          </cell>
          <cell r="D96" t="str">
            <v>Gestión Soporte</v>
          </cell>
          <cell r="E96" t="str">
            <v>MPA1-P2</v>
          </cell>
          <cell r="F96" t="str">
            <v>Gestión Financiera</v>
          </cell>
          <cell r="G96" t="str">
            <v>Gestión Financiera</v>
          </cell>
          <cell r="H96" t="str">
            <v>Programa Anual Mensualizado de Caja - PAC</v>
          </cell>
          <cell r="I96">
            <v>0</v>
          </cell>
          <cell r="J96">
            <v>0</v>
          </cell>
          <cell r="K96" t="str">
            <v xml:space="preserve">Dirección Financiera </v>
          </cell>
          <cell r="L96" t="str">
            <v>PA-51</v>
          </cell>
          <cell r="M96" t="str">
            <v>Porcentaje de ejecución de pac recursos propios</v>
          </cell>
          <cell r="N96" t="str">
            <v>Medir la efectividad de la programación, distribución y ejecución del PAC - RECURSOS PROPIOS asignado para el pago de compromiso.</v>
          </cell>
          <cell r="O96" t="str">
            <v>Creciente</v>
          </cell>
          <cell r="P96" t="str">
            <v>Economía</v>
          </cell>
          <cell r="Q96" t="str">
            <v>Sin línea Base</v>
          </cell>
          <cell r="R96" t="str">
            <v>Gestión</v>
          </cell>
          <cell r="S96" t="str">
            <v>Eficiencia</v>
          </cell>
          <cell r="T96">
            <v>1</v>
          </cell>
          <cell r="U96">
            <v>1</v>
          </cell>
          <cell r="V96" t="str">
            <v>Porcentaje</v>
          </cell>
          <cell r="W96" t="str">
            <v>Si</v>
          </cell>
          <cell r="X96" t="str">
            <v>Si</v>
          </cell>
          <cell r="Y96" t="str">
            <v>No</v>
          </cell>
          <cell r="Z96" t="str">
            <v>No</v>
          </cell>
          <cell r="AA96" t="str">
            <v>Si</v>
          </cell>
          <cell r="AB96" t="str">
            <v>Si</v>
          </cell>
          <cell r="AC96" t="str">
            <v xml:space="preserve">Pagos efectivos-PROPIOS acumulados </v>
          </cell>
          <cell r="AD96" t="str">
            <v>Aplicativo SIIF  NACION</v>
          </cell>
          <cell r="AE96" t="str">
            <v>PAC RECURSOS PROPIOS acumulado aprobado a la misma fecha</v>
          </cell>
          <cell r="AF96" t="str">
            <v>Aplicativo SIIF  NACION</v>
          </cell>
          <cell r="AG96" t="str">
            <v>((Pagos efectivos acumulados / PAC -RECURSOS PROPIOS acumulado aprobado a la misma fecha))*100</v>
          </cell>
          <cell r="AH96" t="str">
            <v>Mensual</v>
          </cell>
          <cell r="AI96" t="str">
            <v>x</v>
          </cell>
          <cell r="AJ96" t="str">
            <v>x</v>
          </cell>
          <cell r="AK96" t="str">
            <v>x</v>
          </cell>
          <cell r="AL96" t="str">
            <v>x</v>
          </cell>
          <cell r="AM96" t="str">
            <v>x</v>
          </cell>
          <cell r="AN96" t="str">
            <v>x</v>
          </cell>
          <cell r="AO96" t="str">
            <v>x</v>
          </cell>
          <cell r="AP96" t="str">
            <v>x</v>
          </cell>
          <cell r="AQ96" t="str">
            <v>x</v>
          </cell>
          <cell r="AR96" t="str">
            <v>x</v>
          </cell>
          <cell r="AS96" t="str">
            <v>x</v>
          </cell>
          <cell r="AT96" t="str">
            <v>x</v>
          </cell>
        </row>
        <row r="97">
          <cell r="B97">
            <v>93</v>
          </cell>
          <cell r="C97" t="str">
            <v>MPA1</v>
          </cell>
          <cell r="D97" t="str">
            <v>Gestión Soporte</v>
          </cell>
          <cell r="E97" t="str">
            <v>MPA1-P2</v>
          </cell>
          <cell r="F97" t="str">
            <v>Gestión Financiera</v>
          </cell>
          <cell r="G97" t="str">
            <v>N/A</v>
          </cell>
          <cell r="H97" t="str">
            <v>N/A</v>
          </cell>
          <cell r="I97">
            <v>0</v>
          </cell>
          <cell r="J97">
            <v>0</v>
          </cell>
          <cell r="K97" t="str">
            <v xml:space="preserve">Dirección Financiera </v>
          </cell>
          <cell r="L97" t="str">
            <v>MPA1-P2-02</v>
          </cell>
          <cell r="M97" t="str">
            <v>Porcentaje de ejecución de los compromisos presupuestales establecidos en la vigencia</v>
          </cell>
          <cell r="N97" t="str">
            <v>Medir el porcentaje de ejecución presupuestal que la Regional logra en el periodo evaluado</v>
          </cell>
          <cell r="O97" t="str">
            <v>Creciente</v>
          </cell>
          <cell r="P97" t="str">
            <v>Economía</v>
          </cell>
          <cell r="Q97" t="str">
            <v>Sin línea Base</v>
          </cell>
          <cell r="R97" t="str">
            <v>Gestión</v>
          </cell>
          <cell r="S97" t="str">
            <v>Eficiencia</v>
          </cell>
          <cell r="T97">
            <v>0.98</v>
          </cell>
          <cell r="U97" t="str">
            <v>N/A</v>
          </cell>
          <cell r="V97" t="str">
            <v>Porcentaje</v>
          </cell>
          <cell r="W97" t="str">
            <v>Si</v>
          </cell>
          <cell r="X97" t="str">
            <v>Si</v>
          </cell>
          <cell r="Y97" t="str">
            <v>No</v>
          </cell>
          <cell r="Z97" t="str">
            <v>No</v>
          </cell>
          <cell r="AA97" t="str">
            <v>No</v>
          </cell>
          <cell r="AB97" t="str">
            <v>No</v>
          </cell>
          <cell r="AC97" t="str">
            <v>Valor compromisos</v>
          </cell>
          <cell r="AD97" t="str">
            <v>Aplicativo SIIF NACION- EPG - REPORTE EJECUCION PRESUPUESTAL AGREGADA</v>
          </cell>
          <cell r="AE97" t="str">
            <v>Apropiación vigente</v>
          </cell>
          <cell r="AF97" t="str">
            <v>Aplicativo SIIF NACION- EPG - REPORTE EJECUCION PRESUPUESTAL AGREGADA</v>
          </cell>
          <cell r="AG97" t="str">
            <v>((Compromisos  /apropiación vigente de la Vigencia ))*100</v>
          </cell>
          <cell r="AH97" t="str">
            <v>Mensual</v>
          </cell>
          <cell r="AI97" t="str">
            <v>x</v>
          </cell>
          <cell r="AJ97" t="str">
            <v>x</v>
          </cell>
          <cell r="AK97" t="str">
            <v>x</v>
          </cell>
          <cell r="AL97" t="str">
            <v>x</v>
          </cell>
          <cell r="AM97" t="str">
            <v>x</v>
          </cell>
          <cell r="AN97" t="str">
            <v>x</v>
          </cell>
          <cell r="AO97" t="str">
            <v>x</v>
          </cell>
          <cell r="AP97" t="str">
            <v>x</v>
          </cell>
          <cell r="AQ97" t="str">
            <v>x</v>
          </cell>
          <cell r="AR97" t="str">
            <v>x</v>
          </cell>
          <cell r="AS97" t="str">
            <v>x</v>
          </cell>
          <cell r="AT97" t="str">
            <v>x</v>
          </cell>
        </row>
        <row r="98">
          <cell r="B98">
            <v>94</v>
          </cell>
          <cell r="C98" t="str">
            <v>MPA1</v>
          </cell>
          <cell r="D98" t="str">
            <v>Gestión Soporte</v>
          </cell>
          <cell r="E98" t="str">
            <v>MPA1-P2</v>
          </cell>
          <cell r="F98" t="str">
            <v>Gestión Financiera</v>
          </cell>
          <cell r="G98" t="str">
            <v>N/A</v>
          </cell>
          <cell r="H98" t="str">
            <v>N/A</v>
          </cell>
          <cell r="I98">
            <v>0</v>
          </cell>
          <cell r="J98">
            <v>0</v>
          </cell>
          <cell r="K98" t="str">
            <v xml:space="preserve">Dirección Financiera </v>
          </cell>
          <cell r="L98" t="str">
            <v>MPA1-P2-03</v>
          </cell>
          <cell r="M98" t="str">
            <v>Porcentaje de ejecución de las reservas presupuestales constituidas en la vigencia anterior</v>
          </cell>
          <cell r="N98" t="str">
            <v>Medir la ejecución de la reserva presupuestal constituido en la vigencia anterior.</v>
          </cell>
          <cell r="O98" t="str">
            <v>Creciente</v>
          </cell>
          <cell r="P98" t="str">
            <v>Economía</v>
          </cell>
          <cell r="Q98" t="str">
            <v>Sin línea Base</v>
          </cell>
          <cell r="R98" t="str">
            <v>Gestión</v>
          </cell>
          <cell r="S98" t="str">
            <v>Eficiencia</v>
          </cell>
          <cell r="T98">
            <v>0.95</v>
          </cell>
          <cell r="U98" t="str">
            <v>N/A</v>
          </cell>
          <cell r="V98" t="str">
            <v>Porcentaje</v>
          </cell>
          <cell r="W98" t="str">
            <v>Si</v>
          </cell>
          <cell r="X98" t="str">
            <v>Si</v>
          </cell>
          <cell r="Y98" t="str">
            <v>No</v>
          </cell>
          <cell r="Z98" t="str">
            <v>No</v>
          </cell>
          <cell r="AA98" t="str">
            <v>No</v>
          </cell>
          <cell r="AB98" t="str">
            <v>No</v>
          </cell>
          <cell r="AC98" t="str">
            <v>Valor reserva presupuestal ejecutada a la fecha de corte</v>
          </cell>
          <cell r="AD98" t="str">
            <v>Aplicativo SIIF NACION-Ministerio de Hacienda y Crédito Publico 
Reporte Dirección Financiera</v>
          </cell>
          <cell r="AE98" t="str">
            <v>Valor reserva presupuestal constituida año anterior</v>
          </cell>
          <cell r="AF98" t="str">
            <v>Aplicativo SIIF NACION-Ministerio de Hacienda y Crédito Publico 
Reporte Dirección Financiera</v>
          </cell>
          <cell r="AG98" t="str">
            <v>(Valor reserva presupuestal ejecutada a la fecha de corte / Valor total reserva presupuestal constituida año anterior)*100</v>
          </cell>
          <cell r="AH98" t="str">
            <v>Mensual</v>
          </cell>
          <cell r="AI98">
            <v>0</v>
          </cell>
          <cell r="AJ98" t="str">
            <v>x</v>
          </cell>
          <cell r="AK98" t="str">
            <v>x</v>
          </cell>
          <cell r="AL98" t="str">
            <v>x</v>
          </cell>
          <cell r="AM98" t="str">
            <v>x</v>
          </cell>
          <cell r="AN98" t="str">
            <v>x</v>
          </cell>
          <cell r="AO98" t="str">
            <v>x</v>
          </cell>
          <cell r="AP98" t="str">
            <v>x</v>
          </cell>
          <cell r="AQ98" t="str">
            <v>x</v>
          </cell>
          <cell r="AR98" t="str">
            <v>x</v>
          </cell>
          <cell r="AS98" t="str">
            <v>x</v>
          </cell>
          <cell r="AT98" t="str">
            <v>x</v>
          </cell>
        </row>
        <row r="99">
          <cell r="B99">
            <v>95</v>
          </cell>
          <cell r="C99" t="str">
            <v>MPA1</v>
          </cell>
          <cell r="D99" t="str">
            <v>Gestión Soporte</v>
          </cell>
          <cell r="E99" t="str">
            <v>MPA1-P3</v>
          </cell>
          <cell r="F99" t="str">
            <v>Gestión Control interno Disciplinario</v>
          </cell>
          <cell r="G99" t="str">
            <v>N/A</v>
          </cell>
          <cell r="H99" t="str">
            <v>N/A</v>
          </cell>
          <cell r="I99">
            <v>0</v>
          </cell>
          <cell r="J99">
            <v>0</v>
          </cell>
          <cell r="K99" t="str">
            <v>Oficina de Control Interno Disciplinario</v>
          </cell>
          <cell r="L99" t="str">
            <v>MPA1-P3-01</v>
          </cell>
          <cell r="M99" t="str">
            <v>Porcentaje de Decisiones confirmadas y recurridas</v>
          </cell>
          <cell r="N99" t="str">
            <v>Registrar el total de las decisiones confirmadas y el total de las decisiones recurridas durante la vigencia 2015</v>
          </cell>
          <cell r="O99" t="str">
            <v>Creciente</v>
          </cell>
          <cell r="P99" t="str">
            <v>Gestión</v>
          </cell>
          <cell r="Q99" t="str">
            <v>Sin línea Base</v>
          </cell>
          <cell r="R99" t="str">
            <v>Gestión</v>
          </cell>
          <cell r="S99" t="str">
            <v>Eficacia</v>
          </cell>
          <cell r="T99">
            <v>1</v>
          </cell>
          <cell r="U99" t="str">
            <v>N/A</v>
          </cell>
          <cell r="V99" t="str">
            <v>Porcentaje</v>
          </cell>
          <cell r="W99" t="str">
            <v>Si</v>
          </cell>
          <cell r="X99" t="str">
            <v>No</v>
          </cell>
          <cell r="Y99" t="str">
            <v>No</v>
          </cell>
          <cell r="Z99" t="str">
            <v>No</v>
          </cell>
          <cell r="AA99" t="str">
            <v>No</v>
          </cell>
          <cell r="AB99" t="str">
            <v>No</v>
          </cell>
          <cell r="AC99" t="str">
            <v xml:space="preserve">Total de decisiones confirmadas </v>
          </cell>
          <cell r="AD99" t="str">
            <v xml:space="preserve">Aplicativo SCAD y expedientes </v>
          </cell>
          <cell r="AE99" t="str">
            <v>Total de decisiones recurridas</v>
          </cell>
          <cell r="AF99" t="str">
            <v xml:space="preserve">Aplicativo SCAD y expedientes </v>
          </cell>
          <cell r="AG99" t="str">
            <v>Total de decisiones confirmadas/ total de decisiones recurridas</v>
          </cell>
          <cell r="AH99" t="str">
            <v>Semestral</v>
          </cell>
          <cell r="AI99">
            <v>0</v>
          </cell>
          <cell r="AJ99">
            <v>0</v>
          </cell>
          <cell r="AK99">
            <v>0</v>
          </cell>
          <cell r="AL99">
            <v>0</v>
          </cell>
          <cell r="AM99">
            <v>0</v>
          </cell>
          <cell r="AN99" t="str">
            <v>x</v>
          </cell>
          <cell r="AO99">
            <v>0</v>
          </cell>
          <cell r="AP99">
            <v>0</v>
          </cell>
          <cell r="AQ99">
            <v>0</v>
          </cell>
          <cell r="AR99">
            <v>0</v>
          </cell>
          <cell r="AS99">
            <v>0</v>
          </cell>
          <cell r="AT99" t="str">
            <v>x</v>
          </cell>
        </row>
        <row r="100">
          <cell r="B100">
            <v>96</v>
          </cell>
          <cell r="C100" t="str">
            <v>MPA1</v>
          </cell>
          <cell r="D100" t="str">
            <v>Gestión Soporte</v>
          </cell>
          <cell r="E100" t="str">
            <v>MPA1-P3</v>
          </cell>
          <cell r="F100" t="str">
            <v>Gestión Control interno Disciplinario</v>
          </cell>
          <cell r="G100" t="str">
            <v>N/A</v>
          </cell>
          <cell r="H100" t="str">
            <v>N/A</v>
          </cell>
          <cell r="I100">
            <v>0</v>
          </cell>
          <cell r="J100">
            <v>0</v>
          </cell>
          <cell r="K100" t="str">
            <v>Oficina de Control Interno Disciplinario</v>
          </cell>
          <cell r="L100" t="str">
            <v>MPA1-P3-02</v>
          </cell>
          <cell r="M100" t="str">
            <v>Porcentaje de quejas disciplinarias de la vigencia actual tramitadas .</v>
          </cell>
          <cell r="N100" t="str">
            <v xml:space="preserve">Dar tramite al 20% de las quejas recibidas durante la vigencia 2015, teniendo en cuenta que existe un rezago de quejas de las vigencias 2013 y 2014 y de acuerdo a la Ley estas quejas deben ser tramitadas en orden de llegada </v>
          </cell>
          <cell r="O100" t="str">
            <v>Creciente</v>
          </cell>
          <cell r="P100" t="str">
            <v>Gestión</v>
          </cell>
          <cell r="Q100" t="str">
            <v>Sin línea Base</v>
          </cell>
          <cell r="R100" t="str">
            <v>Gestión</v>
          </cell>
          <cell r="S100" t="str">
            <v>Eficacia</v>
          </cell>
          <cell r="T100">
            <v>0.2</v>
          </cell>
          <cell r="U100" t="str">
            <v>N/A</v>
          </cell>
          <cell r="V100" t="str">
            <v>Porcentaje</v>
          </cell>
          <cell r="W100" t="str">
            <v>Si</v>
          </cell>
          <cell r="X100" t="str">
            <v>No</v>
          </cell>
          <cell r="Y100" t="str">
            <v>No</v>
          </cell>
          <cell r="Z100" t="str">
            <v>No</v>
          </cell>
          <cell r="AA100" t="str">
            <v>No</v>
          </cell>
          <cell r="AB100" t="str">
            <v>No</v>
          </cell>
          <cell r="AC100" t="str">
            <v xml:space="preserve">Procesos IP+Procesos ID+Inhibitorios+remisión por competencia tramitados a la fecha de corte </v>
          </cell>
          <cell r="AD100" t="str">
            <v xml:space="preserve">Aplicativo SCAD y expedientes </v>
          </cell>
          <cell r="AE100" t="str">
            <v>20% del total de quejas recibidas en la vigencia 2015</v>
          </cell>
          <cell r="AF100" t="str">
            <v xml:space="preserve">Aplicativo SCAD y expedientes </v>
          </cell>
          <cell r="AG100" t="str">
            <v>Procesos IP+Procesos ID+Inhibitorios+remisión por competencia tramitados a la fecha de corte / 20% del total de quejas recibidas en la vigencia 2015</v>
          </cell>
          <cell r="AH100" t="str">
            <v>Trimestral</v>
          </cell>
          <cell r="AI100">
            <v>0</v>
          </cell>
          <cell r="AJ100">
            <v>0</v>
          </cell>
          <cell r="AK100" t="str">
            <v>x</v>
          </cell>
          <cell r="AL100">
            <v>0</v>
          </cell>
          <cell r="AM100">
            <v>0</v>
          </cell>
          <cell r="AN100" t="str">
            <v>x</v>
          </cell>
          <cell r="AO100">
            <v>0</v>
          </cell>
          <cell r="AP100">
            <v>0</v>
          </cell>
          <cell r="AQ100" t="str">
            <v>x</v>
          </cell>
          <cell r="AR100">
            <v>0</v>
          </cell>
          <cell r="AS100">
            <v>0</v>
          </cell>
          <cell r="AT100" t="str">
            <v>x</v>
          </cell>
        </row>
        <row r="101">
          <cell r="B101">
            <v>97</v>
          </cell>
          <cell r="C101" t="str">
            <v>MPA1</v>
          </cell>
          <cell r="D101" t="str">
            <v>Gestión Soporte</v>
          </cell>
          <cell r="E101" t="str">
            <v>MPA1-P3</v>
          </cell>
          <cell r="F101" t="str">
            <v>Gestión Control interno Disciplinario</v>
          </cell>
          <cell r="G101" t="str">
            <v>Gestión misional y de Gobierno</v>
          </cell>
          <cell r="H101" t="str">
            <v>Indicadores y metas de gobierno</v>
          </cell>
          <cell r="I101">
            <v>0</v>
          </cell>
          <cell r="J101">
            <v>0</v>
          </cell>
          <cell r="K101" t="str">
            <v>Oficina de Control Interno Disciplinario</v>
          </cell>
          <cell r="L101" t="str">
            <v>PA-52</v>
          </cell>
          <cell r="M101" t="str">
            <v xml:space="preserve">Porcentaje de quejas disciplinarias de vigencias anteriores tramitadas </v>
          </cell>
          <cell r="N101" t="str">
            <v>dar tramite a quejas recibidas de las vigencias iguales a anteriores al 31/12/2014</v>
          </cell>
          <cell r="O101" t="str">
            <v>Creciente</v>
          </cell>
          <cell r="P101" t="str">
            <v>Gestión</v>
          </cell>
          <cell r="Q101">
            <v>0.7</v>
          </cell>
          <cell r="R101" t="str">
            <v>Gestión</v>
          </cell>
          <cell r="S101" t="str">
            <v>Eficacia</v>
          </cell>
          <cell r="T101">
            <v>0.8</v>
          </cell>
          <cell r="U101">
            <v>0.8</v>
          </cell>
          <cell r="V101" t="str">
            <v>Porcentaje</v>
          </cell>
          <cell r="W101" t="str">
            <v>Si</v>
          </cell>
          <cell r="X101" t="str">
            <v>No</v>
          </cell>
          <cell r="Y101" t="str">
            <v>No</v>
          </cell>
          <cell r="Z101" t="str">
            <v>No</v>
          </cell>
          <cell r="AA101" t="str">
            <v>Si</v>
          </cell>
          <cell r="AB101" t="str">
            <v>Si</v>
          </cell>
          <cell r="AC101" t="str">
            <v>Procesos IP +Procesos ID + Inhibitorios + Remisiones por competencia tramitadas a la fecha de corte recibidas hasta el 31/12/2014</v>
          </cell>
          <cell r="AD101" t="str">
            <v xml:space="preserve">Aplicativo SCAD  y expedientes físicos </v>
          </cell>
          <cell r="AE101" t="str">
            <v>Total de quejas rezagadas de los años 2013 y 2014</v>
          </cell>
          <cell r="AF101" t="str">
            <v>Aplicativo SCAD  y expedientes físicos</v>
          </cell>
          <cell r="AG101" t="str">
            <v>Procesos IP +Procesos ID + Inhibitorios + Remisiones por competencia tramitadas a la fecha de corte  / Procesos IP +Procesos ID + Inhibitorios + Remisiones por competencia tramitadas a la fecha de corte recibidas hasta el 31/12/2014</v>
          </cell>
          <cell r="AH101" t="str">
            <v>Trimestral</v>
          </cell>
          <cell r="AI101">
            <v>0</v>
          </cell>
          <cell r="AJ101">
            <v>0</v>
          </cell>
          <cell r="AK101" t="str">
            <v>x</v>
          </cell>
          <cell r="AL101">
            <v>0</v>
          </cell>
          <cell r="AM101">
            <v>0</v>
          </cell>
          <cell r="AN101" t="str">
            <v>x</v>
          </cell>
          <cell r="AO101">
            <v>0</v>
          </cell>
          <cell r="AP101">
            <v>0</v>
          </cell>
          <cell r="AQ101" t="str">
            <v>x</v>
          </cell>
          <cell r="AR101">
            <v>0</v>
          </cell>
          <cell r="AS101">
            <v>0</v>
          </cell>
          <cell r="AT101" t="str">
            <v>x</v>
          </cell>
        </row>
        <row r="102">
          <cell r="B102">
            <v>98</v>
          </cell>
          <cell r="C102" t="str">
            <v>MPA1</v>
          </cell>
          <cell r="D102" t="str">
            <v>Gestión Soporte</v>
          </cell>
          <cell r="E102" t="str">
            <v>MPA1-P3</v>
          </cell>
          <cell r="F102" t="str">
            <v>Gestión Control interno Disciplinario</v>
          </cell>
          <cell r="G102" t="str">
            <v>N/A</v>
          </cell>
          <cell r="H102" t="str">
            <v>N/A</v>
          </cell>
          <cell r="I102">
            <v>0</v>
          </cell>
          <cell r="J102">
            <v>0</v>
          </cell>
          <cell r="K102" t="str">
            <v>Oficina de Control Interno Disciplinario</v>
          </cell>
          <cell r="L102" t="str">
            <v>MPA1-P3-03</v>
          </cell>
          <cell r="M102" t="str">
            <v>Porcentaje de decisiones de Fondo en los procesos disciplinarios ordinarios..</v>
          </cell>
          <cell r="N102" t="str">
            <v>Adelantar, gestionar e impulsar las actuaciones que cursan para proferir decisiones de fondo</v>
          </cell>
          <cell r="O102" t="str">
            <v>Creciente</v>
          </cell>
          <cell r="P102" t="str">
            <v>Gestión</v>
          </cell>
          <cell r="Q102">
            <v>0.65</v>
          </cell>
          <cell r="R102" t="str">
            <v>Gestión</v>
          </cell>
          <cell r="S102" t="str">
            <v>Eficacia</v>
          </cell>
          <cell r="T102">
            <v>1</v>
          </cell>
          <cell r="U102" t="str">
            <v>N/A</v>
          </cell>
          <cell r="V102" t="str">
            <v>Porcentaje</v>
          </cell>
          <cell r="W102" t="str">
            <v>Si</v>
          </cell>
          <cell r="X102" t="str">
            <v>No</v>
          </cell>
          <cell r="Y102" t="str">
            <v>No</v>
          </cell>
          <cell r="Z102" t="str">
            <v>No</v>
          </cell>
          <cell r="AA102" t="str">
            <v>No</v>
          </cell>
          <cell r="AB102" t="str">
            <v>No</v>
          </cell>
          <cell r="AC102" t="str">
            <v>Sumatoria de las decisiones de fondo (Archivos + ID + Cargos + Fallos)</v>
          </cell>
          <cell r="AD102" t="str">
            <v>Aplicativo (SCAD) y Expedientes</v>
          </cell>
          <cell r="AE102" t="str">
            <v>1000 decisiones de fondo. (este será fijo)</v>
          </cell>
          <cell r="AF102" t="str">
            <v>Aplicativo (SCAD) y Expedientes</v>
          </cell>
          <cell r="AG102" t="str">
            <v>((Sumatoria de las decisiones de fondo ( Archivos + ID + Cargos + Fallos) / 1000 decisiones de fondo. (este será fijo)</v>
          </cell>
          <cell r="AH102" t="str">
            <v>Trimestral</v>
          </cell>
          <cell r="AI102">
            <v>0</v>
          </cell>
          <cell r="AJ102">
            <v>0</v>
          </cell>
          <cell r="AK102" t="str">
            <v>x</v>
          </cell>
          <cell r="AL102">
            <v>0</v>
          </cell>
          <cell r="AM102">
            <v>0</v>
          </cell>
          <cell r="AN102" t="str">
            <v>x</v>
          </cell>
          <cell r="AO102">
            <v>0</v>
          </cell>
          <cell r="AP102">
            <v>0</v>
          </cell>
          <cell r="AQ102" t="str">
            <v>x</v>
          </cell>
          <cell r="AR102">
            <v>0</v>
          </cell>
          <cell r="AS102">
            <v>0</v>
          </cell>
          <cell r="AT102" t="str">
            <v>x</v>
          </cell>
        </row>
        <row r="103">
          <cell r="B103">
            <v>99</v>
          </cell>
          <cell r="C103" t="str">
            <v>MPA1</v>
          </cell>
          <cell r="D103" t="str">
            <v>Gestión Soporte</v>
          </cell>
          <cell r="E103" t="str">
            <v>MPA1-P3</v>
          </cell>
          <cell r="F103" t="str">
            <v>Gestión Control interno Disciplinario</v>
          </cell>
          <cell r="G103" t="str">
            <v>N/A</v>
          </cell>
          <cell r="H103" t="str">
            <v>N/A</v>
          </cell>
          <cell r="I103">
            <v>0</v>
          </cell>
          <cell r="J103">
            <v>0</v>
          </cell>
          <cell r="K103" t="str">
            <v>Oficina de Control Interno Disciplinario</v>
          </cell>
          <cell r="L103" t="str">
            <v>MPA1-P3-04</v>
          </cell>
          <cell r="M103" t="str">
            <v>Porcentaje de decisiones de Fondo en los procesos disciplinarios verbales adelantados</v>
          </cell>
          <cell r="N103" t="str">
            <v>Evacuar la totalidad de los procesos verbales iniciados con auto de citación a audiencia</v>
          </cell>
          <cell r="O103" t="str">
            <v>Creciente</v>
          </cell>
          <cell r="P103" t="str">
            <v>Gestión</v>
          </cell>
          <cell r="Q103">
            <v>1</v>
          </cell>
          <cell r="R103" t="str">
            <v>Gestión</v>
          </cell>
          <cell r="S103" t="str">
            <v>Eficacia</v>
          </cell>
          <cell r="T103">
            <v>1</v>
          </cell>
          <cell r="U103" t="str">
            <v>N/A</v>
          </cell>
          <cell r="V103" t="str">
            <v>Porcentaje</v>
          </cell>
          <cell r="W103" t="str">
            <v>Si</v>
          </cell>
          <cell r="X103" t="str">
            <v>No</v>
          </cell>
          <cell r="Y103" t="str">
            <v>No</v>
          </cell>
          <cell r="Z103" t="str">
            <v>No</v>
          </cell>
          <cell r="AA103" t="str">
            <v>No</v>
          </cell>
          <cell r="AB103" t="str">
            <v>No</v>
          </cell>
          <cell r="AC103" t="str">
            <v>Citaciones a Audiencias falladas</v>
          </cell>
          <cell r="AD103" t="str">
            <v>Aplicativo (SCAD) y Expedientes</v>
          </cell>
          <cell r="AE103" t="str">
            <v>Total de procesos verbales iniciados (8 citaciones a audiencia)</v>
          </cell>
          <cell r="AF103" t="str">
            <v>Aplicativo (SCAD) y Expedientes</v>
          </cell>
          <cell r="AG103" t="str">
            <v>Numero de procesos disciplinarios verbales con fallo /meta proyectada (8 citaciones a audiencia)</v>
          </cell>
          <cell r="AH103" t="str">
            <v>Semestral</v>
          </cell>
          <cell r="AI103">
            <v>0</v>
          </cell>
          <cell r="AJ103">
            <v>0</v>
          </cell>
          <cell r="AK103">
            <v>0</v>
          </cell>
          <cell r="AL103">
            <v>0</v>
          </cell>
          <cell r="AM103">
            <v>0</v>
          </cell>
          <cell r="AN103" t="str">
            <v>x</v>
          </cell>
          <cell r="AO103">
            <v>0</v>
          </cell>
          <cell r="AP103">
            <v>0</v>
          </cell>
          <cell r="AQ103">
            <v>0</v>
          </cell>
          <cell r="AR103">
            <v>0</v>
          </cell>
          <cell r="AS103">
            <v>0</v>
          </cell>
          <cell r="AT103" t="str">
            <v>x</v>
          </cell>
        </row>
        <row r="104">
          <cell r="B104">
            <v>100</v>
          </cell>
          <cell r="C104" t="str">
            <v>MPA1</v>
          </cell>
          <cell r="D104" t="str">
            <v>Gestión Soporte</v>
          </cell>
          <cell r="E104" t="str">
            <v>MPA1-P4</v>
          </cell>
          <cell r="F104" t="str">
            <v>Gestión Abastecimiento</v>
          </cell>
          <cell r="G104" t="str">
            <v>Gestión misional y de Gobierno</v>
          </cell>
          <cell r="H104" t="str">
            <v>Indicadores y metas de gobierno</v>
          </cell>
          <cell r="I104">
            <v>0</v>
          </cell>
          <cell r="J104">
            <v>0</v>
          </cell>
          <cell r="K104" t="str">
            <v>Dirección de Abastecimiento</v>
          </cell>
          <cell r="L104" t="str">
            <v>PA-53</v>
          </cell>
          <cell r="M104" t="str">
            <v>Número de Regionales que implementan la Estrategia de Compras Locales y Compras Eficientes</v>
          </cell>
          <cell r="N104" t="str">
            <v xml:space="preserve"> Identificar las Regionales donde se implementa la Estrategia de Compras Locales y Compras Eficientes </v>
          </cell>
          <cell r="O104" t="str">
            <v>Creciente</v>
          </cell>
          <cell r="P104" t="str">
            <v>Gestión</v>
          </cell>
          <cell r="Q104" t="str">
            <v>3 regionales</v>
          </cell>
          <cell r="R104" t="str">
            <v>Resultado</v>
          </cell>
          <cell r="S104" t="str">
            <v>Eficacia</v>
          </cell>
          <cell r="T104" t="str">
            <v>8 Regionales</v>
          </cell>
          <cell r="U104" t="str">
            <v>26 Regionales</v>
          </cell>
          <cell r="V104" t="str">
            <v>Número</v>
          </cell>
          <cell r="W104" t="str">
            <v>Si</v>
          </cell>
          <cell r="X104" t="str">
            <v>No</v>
          </cell>
          <cell r="Y104" t="str">
            <v>No</v>
          </cell>
          <cell r="Z104" t="str">
            <v>No</v>
          </cell>
          <cell r="AA104" t="str">
            <v>Si</v>
          </cell>
          <cell r="AB104" t="str">
            <v>Si</v>
          </cell>
          <cell r="AC104" t="str">
            <v>Número de Regionales que implementan la Estrategia de Compras Locales y Compras Eficientes</v>
          </cell>
          <cell r="AD104" t="str">
            <v>Cantidad de Regionales con información y soportes de la implementación de la Estrategia de Compras Locales y Compras Eficientes</v>
          </cell>
          <cell r="AE104" t="str">
            <v>N/A</v>
          </cell>
          <cell r="AF104" t="str">
            <v>N/A</v>
          </cell>
          <cell r="AG104" t="str">
            <v>Número de Regionales  ICBF que implementan la Estrategia de Compras Locales y Compras Eficientes / Total de Regionales ICBF</v>
          </cell>
          <cell r="AH104" t="str">
            <v>Bimensual</v>
          </cell>
          <cell r="AI104">
            <v>0</v>
          </cell>
          <cell r="AJ104" t="str">
            <v>x</v>
          </cell>
          <cell r="AK104">
            <v>0</v>
          </cell>
          <cell r="AL104" t="str">
            <v>x</v>
          </cell>
          <cell r="AM104">
            <v>0</v>
          </cell>
          <cell r="AN104" t="str">
            <v>x</v>
          </cell>
          <cell r="AO104">
            <v>0</v>
          </cell>
          <cell r="AP104" t="str">
            <v>x</v>
          </cell>
          <cell r="AQ104">
            <v>0</v>
          </cell>
          <cell r="AR104" t="str">
            <v>x</v>
          </cell>
          <cell r="AS104">
            <v>0</v>
          </cell>
          <cell r="AT104" t="str">
            <v>x</v>
          </cell>
        </row>
        <row r="105">
          <cell r="B105">
            <v>101</v>
          </cell>
          <cell r="C105" t="str">
            <v>MPA1</v>
          </cell>
          <cell r="D105" t="str">
            <v>Gestión Soporte</v>
          </cell>
          <cell r="E105" t="str">
            <v>MPA1-P4</v>
          </cell>
          <cell r="F105" t="str">
            <v>Gestión Abastecimiento</v>
          </cell>
          <cell r="G105" t="str">
            <v>Gestión misional y de Gobierno</v>
          </cell>
          <cell r="H105" t="str">
            <v>Indicadores y metas de gobierno</v>
          </cell>
          <cell r="I105">
            <v>0</v>
          </cell>
          <cell r="J105">
            <v>0</v>
          </cell>
          <cell r="K105" t="str">
            <v>Dirección de Abastecimiento</v>
          </cell>
          <cell r="L105" t="str">
            <v>PA-54</v>
          </cell>
          <cell r="M105" t="str">
            <v>Número de modalidades de atención del ICBF que cuentan con modelos de costos.</v>
          </cell>
          <cell r="N105" t="str">
            <v>Determinar la cantidad de modalidades de atención del ICBF que cuentan con modelos de costos.</v>
          </cell>
          <cell r="O105" t="str">
            <v>Creciente</v>
          </cell>
          <cell r="P105" t="str">
            <v>Gestión</v>
          </cell>
          <cell r="Q105">
            <v>65</v>
          </cell>
          <cell r="R105" t="str">
            <v>Gestión</v>
          </cell>
          <cell r="S105" t="str">
            <v>Eficiencia</v>
          </cell>
          <cell r="T105">
            <v>70</v>
          </cell>
          <cell r="U105">
            <v>109</v>
          </cell>
          <cell r="V105" t="str">
            <v>Número</v>
          </cell>
          <cell r="W105" t="str">
            <v>Si</v>
          </cell>
          <cell r="X105" t="str">
            <v>No</v>
          </cell>
          <cell r="Y105" t="str">
            <v>No</v>
          </cell>
          <cell r="Z105" t="str">
            <v>No</v>
          </cell>
          <cell r="AA105" t="str">
            <v>Si</v>
          </cell>
          <cell r="AB105" t="str">
            <v>Si</v>
          </cell>
          <cell r="AC105" t="str">
            <v>Número de modalidades de atención del ICBF cuya información para la elaboración del modelo de costos ha sido entregada por parte de la respectiva dirección misional a la Dirección de Abastecimiento y que cuentan con modelos de costos elaborado.</v>
          </cell>
          <cell r="AD105" t="str">
            <v>Matriz de seguimiento de Estudios de Sector y Costos</v>
          </cell>
          <cell r="AE105" t="str">
            <v>N/A</v>
          </cell>
          <cell r="AF105" t="str">
            <v>N/A</v>
          </cell>
          <cell r="AG105" t="str">
            <v>Número de modelos de costos de modalidades atención elaborados, de acuerdo con las solicitudes realizadas por las direcciones misionales.</v>
          </cell>
          <cell r="AH105" t="str">
            <v>Trimestral</v>
          </cell>
          <cell r="AI105">
            <v>0</v>
          </cell>
          <cell r="AJ105">
            <v>0</v>
          </cell>
          <cell r="AK105" t="str">
            <v>x</v>
          </cell>
          <cell r="AL105">
            <v>0</v>
          </cell>
          <cell r="AM105">
            <v>0</v>
          </cell>
          <cell r="AN105" t="str">
            <v>x</v>
          </cell>
          <cell r="AO105">
            <v>0</v>
          </cell>
          <cell r="AP105">
            <v>0</v>
          </cell>
          <cell r="AQ105" t="str">
            <v>x</v>
          </cell>
          <cell r="AR105">
            <v>0</v>
          </cell>
          <cell r="AS105">
            <v>0</v>
          </cell>
          <cell r="AT105" t="str">
            <v>x</v>
          </cell>
        </row>
        <row r="106">
          <cell r="B106">
            <v>102</v>
          </cell>
          <cell r="C106" t="str">
            <v>MPA1</v>
          </cell>
          <cell r="D106" t="str">
            <v>Gestión Soporte</v>
          </cell>
          <cell r="E106" t="str">
            <v>MPA1-P4</v>
          </cell>
          <cell r="F106" t="str">
            <v>Gestión Abastecimiento</v>
          </cell>
          <cell r="G106" t="str">
            <v>N/A</v>
          </cell>
          <cell r="H106" t="str">
            <v>N/A</v>
          </cell>
          <cell r="I106">
            <v>0</v>
          </cell>
          <cell r="J106">
            <v>0</v>
          </cell>
          <cell r="K106" t="str">
            <v>Dirección de Abastecimiento</v>
          </cell>
          <cell r="L106" t="str">
            <v>MPA1-P4-01</v>
          </cell>
          <cell r="M106" t="str">
            <v>Nivel de satisfacción frente al desarrollo del evento</v>
          </cell>
          <cell r="N106" t="str">
            <v>Medir el nivel de satisfacción del área solicitante del evento, por medio de un encuesta</v>
          </cell>
          <cell r="O106" t="str">
            <v>Estático</v>
          </cell>
          <cell r="P106" t="str">
            <v>Resultado</v>
          </cell>
          <cell r="Q106" t="str">
            <v>N/A</v>
          </cell>
          <cell r="R106" t="str">
            <v xml:space="preserve">Gestión </v>
          </cell>
          <cell r="S106" t="str">
            <v>Eficiencia</v>
          </cell>
          <cell r="T106">
            <v>0.95</v>
          </cell>
          <cell r="U106" t="str">
            <v>N/A</v>
          </cell>
          <cell r="V106" t="str">
            <v>Porcentaje</v>
          </cell>
          <cell r="W106" t="str">
            <v>Si</v>
          </cell>
          <cell r="X106" t="str">
            <v>No</v>
          </cell>
          <cell r="Y106" t="str">
            <v>No</v>
          </cell>
          <cell r="Z106" t="str">
            <v>No</v>
          </cell>
          <cell r="AA106" t="str">
            <v>No</v>
          </cell>
          <cell r="AB106" t="str">
            <v>No</v>
          </cell>
          <cell r="AC106" t="str">
            <v>Sumatoria de la ponderación de los resultados de las encuestas realizadas en el mes</v>
          </cell>
          <cell r="AD106" t="str">
            <v>Formato F4.PR3.MPA1.P4  Seguimiento de eventos v1</v>
          </cell>
          <cell r="AE106" t="str">
            <v>N/A</v>
          </cell>
          <cell r="AF106" t="str">
            <v>N/A</v>
          </cell>
          <cell r="AG106" t="str">
            <v xml:space="preserve">Se evalúan 5 criterios para medir el nivel de satisfacción del evento: 
1. Apoyo grupo de eventos
2. Espacios físicos
3. Equipos y material de apoyo 
4. Alimentación 
5. Apoyo del operador logístico 
Estos criterios se ponderan con el 20% de peso para cada uno; la sumatoria de estos resultados en el mes, corresponde al nivel de satisfacción. </v>
          </cell>
          <cell r="AH106" t="str">
            <v>Mensual</v>
          </cell>
          <cell r="AI106">
            <v>0</v>
          </cell>
          <cell r="AJ106">
            <v>0</v>
          </cell>
          <cell r="AK106">
            <v>0</v>
          </cell>
          <cell r="AL106" t="str">
            <v>x</v>
          </cell>
          <cell r="AM106" t="str">
            <v>x</v>
          </cell>
          <cell r="AN106" t="str">
            <v>x</v>
          </cell>
          <cell r="AO106" t="str">
            <v>x</v>
          </cell>
          <cell r="AP106" t="str">
            <v>x</v>
          </cell>
          <cell r="AQ106" t="str">
            <v>x</v>
          </cell>
          <cell r="AR106" t="str">
            <v>x</v>
          </cell>
          <cell r="AS106" t="str">
            <v>x</v>
          </cell>
          <cell r="AT106" t="str">
            <v>x</v>
          </cell>
        </row>
        <row r="107">
          <cell r="B107">
            <v>103</v>
          </cell>
          <cell r="C107" t="str">
            <v>MPA1</v>
          </cell>
          <cell r="D107" t="str">
            <v>Gestión Soporte</v>
          </cell>
          <cell r="E107" t="str">
            <v>MPA1-P4</v>
          </cell>
          <cell r="F107" t="str">
            <v>Gestión Abastecimiento</v>
          </cell>
          <cell r="G107" t="str">
            <v>N/A</v>
          </cell>
          <cell r="H107" t="str">
            <v>N/A</v>
          </cell>
          <cell r="I107">
            <v>0</v>
          </cell>
          <cell r="J107">
            <v>0</v>
          </cell>
          <cell r="K107" t="str">
            <v>Dirección de Abastecimiento</v>
          </cell>
          <cell r="L107" t="str">
            <v>MPA1-P4-02</v>
          </cell>
          <cell r="M107" t="str">
            <v>Porcentaje de estudios de sector y costos entregados oportunamente a las áreas solicitantes.</v>
          </cell>
          <cell r="N107" t="str">
            <v>Determinar si los estudios de sector y costos solicitados por las diferentes áreas de la Sede de la Dirección General,  son entregados oportunamente, de acuerdo con su complejidad.</v>
          </cell>
          <cell r="O107" t="str">
            <v>Estático</v>
          </cell>
          <cell r="P107" t="str">
            <v>Gestión</v>
          </cell>
          <cell r="Q107">
            <v>0</v>
          </cell>
          <cell r="R107" t="str">
            <v>Resultado</v>
          </cell>
          <cell r="S107" t="str">
            <v>Eficacia</v>
          </cell>
          <cell r="T107">
            <v>1</v>
          </cell>
          <cell r="U107" t="str">
            <v>N/A</v>
          </cell>
          <cell r="V107" t="str">
            <v>Porcentaje</v>
          </cell>
          <cell r="W107" t="str">
            <v>Si</v>
          </cell>
          <cell r="X107" t="str">
            <v>No</v>
          </cell>
          <cell r="Y107" t="str">
            <v>No</v>
          </cell>
          <cell r="Z107" t="str">
            <v>No</v>
          </cell>
          <cell r="AA107" t="str">
            <v>No</v>
          </cell>
          <cell r="AB107" t="str">
            <v>No</v>
          </cell>
          <cell r="AC107" t="str">
            <v>Número de estudios de sector y costos entregados a tiempo, de acuerdo con su complejidad, durante el mes</v>
          </cell>
          <cell r="AD107" t="str">
            <v>Matriz de seguimiento de Estudios de Sector y Costos</v>
          </cell>
          <cell r="AE107" t="str">
            <v>Número de estudios de sector y costos entregados en el mes</v>
          </cell>
          <cell r="AF107" t="str">
            <v>Matriz de seguimiento de Estudios de Sector y Costos</v>
          </cell>
          <cell r="AG107" t="str">
            <v>Número de estudios de sector y costos entregados a tiempo, de acuerdo con su complejidad, durante el mes X 100
Número de estudios de sector y costos entregados en el mes</v>
          </cell>
          <cell r="AH107" t="str">
            <v>Mensual</v>
          </cell>
          <cell r="AI107" t="str">
            <v>x</v>
          </cell>
          <cell r="AJ107" t="str">
            <v>x</v>
          </cell>
          <cell r="AK107" t="str">
            <v>x</v>
          </cell>
          <cell r="AL107" t="str">
            <v>x</v>
          </cell>
          <cell r="AM107" t="str">
            <v>x</v>
          </cell>
          <cell r="AN107" t="str">
            <v>x</v>
          </cell>
          <cell r="AO107" t="str">
            <v>x</v>
          </cell>
          <cell r="AP107" t="str">
            <v>x</v>
          </cell>
          <cell r="AQ107" t="str">
            <v>x</v>
          </cell>
          <cell r="AR107" t="str">
            <v>x</v>
          </cell>
          <cell r="AS107" t="str">
            <v>x</v>
          </cell>
          <cell r="AT107" t="str">
            <v>x</v>
          </cell>
        </row>
        <row r="108">
          <cell r="B108">
            <v>104</v>
          </cell>
          <cell r="C108" t="str">
            <v>MPA1</v>
          </cell>
          <cell r="D108" t="str">
            <v>Gestión Soporte</v>
          </cell>
          <cell r="E108" t="str">
            <v>MPA1-P4</v>
          </cell>
          <cell r="F108" t="str">
            <v>Gestión Abastecimiento</v>
          </cell>
          <cell r="G108" t="str">
            <v>N/A</v>
          </cell>
          <cell r="H108" t="str">
            <v>N/A</v>
          </cell>
          <cell r="I108">
            <v>0</v>
          </cell>
          <cell r="J108">
            <v>0</v>
          </cell>
          <cell r="K108" t="str">
            <v>Dirección de Abastecimiento</v>
          </cell>
          <cell r="L108" t="str">
            <v>MPA1-P4-03</v>
          </cell>
          <cell r="M108" t="str">
            <v>Porcentaje del valor de los bienes y servicios programados a adquirir.</v>
          </cell>
          <cell r="N108" t="str">
            <v>Realizar el seguimiento a los recursos programados en el Plan Anual de Adquisidores,  frente a la asignación presupuestal de las Regionales y áreas de la Sede de la Dirección General.</v>
          </cell>
          <cell r="O108" t="str">
            <v>Creciente</v>
          </cell>
          <cell r="P108" t="str">
            <v>Gestión</v>
          </cell>
          <cell r="Q108">
            <v>0</v>
          </cell>
          <cell r="R108" t="str">
            <v>Gestión</v>
          </cell>
          <cell r="S108" t="str">
            <v>Eficiencia</v>
          </cell>
          <cell r="T108">
            <v>0.98</v>
          </cell>
          <cell r="U108" t="str">
            <v>N/A</v>
          </cell>
          <cell r="V108" t="str">
            <v>Porcentaje</v>
          </cell>
          <cell r="W108" t="str">
            <v>Si</v>
          </cell>
          <cell r="X108" t="str">
            <v>Si</v>
          </cell>
          <cell r="Y108" t="str">
            <v>No</v>
          </cell>
          <cell r="Z108" t="str">
            <v>No</v>
          </cell>
          <cell r="AA108" t="str">
            <v>No</v>
          </cell>
          <cell r="AB108" t="str">
            <v>No</v>
          </cell>
          <cell r="AC108" t="str">
            <v>Recursos programados en el Plan Anual de Adquisiciones</v>
          </cell>
          <cell r="AD108" t="str">
            <v>Módulo de reportes - Sistema PACCO</v>
          </cell>
          <cell r="AE108" t="str">
            <v>Recursos asignados a las Regionales y áreas de la Sede de la Dirección General, programables en el sistema PACCO</v>
          </cell>
          <cell r="AF108" t="str">
            <v>Módulo de reportes - Sistema PACCO</v>
          </cell>
          <cell r="AG108" t="str">
            <v xml:space="preserve">          Recursos programados por el ICBF en el Plan Anual de Adquisiciones  X 100
Recursos asignados a las Regionales 
y áreas de la Sede de la Dirección General
programables en PACCO</v>
          </cell>
          <cell r="AH108" t="str">
            <v>Mensual</v>
          </cell>
          <cell r="AI108">
            <v>0</v>
          </cell>
          <cell r="AJ108">
            <v>0</v>
          </cell>
          <cell r="AK108" t="str">
            <v>X</v>
          </cell>
          <cell r="AL108" t="str">
            <v>X</v>
          </cell>
          <cell r="AM108" t="str">
            <v>X</v>
          </cell>
          <cell r="AN108" t="str">
            <v>X</v>
          </cell>
          <cell r="AO108" t="str">
            <v>X</v>
          </cell>
          <cell r="AP108" t="str">
            <v>X</v>
          </cell>
          <cell r="AQ108" t="str">
            <v>X</v>
          </cell>
          <cell r="AR108" t="str">
            <v>X</v>
          </cell>
          <cell r="AS108" t="str">
            <v>X</v>
          </cell>
          <cell r="AT108" t="str">
            <v>X</v>
          </cell>
        </row>
        <row r="109">
          <cell r="B109">
            <v>105</v>
          </cell>
          <cell r="C109" t="str">
            <v>MPA1</v>
          </cell>
          <cell r="D109" t="str">
            <v>Gestión Soporte</v>
          </cell>
          <cell r="E109" t="str">
            <v>MPA1-P4</v>
          </cell>
          <cell r="F109" t="str">
            <v>Gestión Abastecimiento</v>
          </cell>
          <cell r="G109" t="str">
            <v>N/A</v>
          </cell>
          <cell r="H109" t="str">
            <v>N/A</v>
          </cell>
          <cell r="I109">
            <v>0</v>
          </cell>
          <cell r="J109">
            <v>0</v>
          </cell>
          <cell r="K109" t="str">
            <v>Dirección de Abastecimiento</v>
          </cell>
          <cell r="L109" t="str">
            <v>MPA1-P4-04</v>
          </cell>
          <cell r="M109" t="str">
            <v>Porcentaje del valor de los bienes y servicios contratados por el ICBF.</v>
          </cell>
          <cell r="N109" t="str">
            <v>Realizar el seguimiento a los recursos contratados  en el ICBF, reportados en el sistema PACCO,  frente a la programación en el Plan Anual de Adquisiciones.</v>
          </cell>
          <cell r="O109" t="str">
            <v>Creciente</v>
          </cell>
          <cell r="P109" t="str">
            <v>Gestión</v>
          </cell>
          <cell r="Q109">
            <v>0</v>
          </cell>
          <cell r="R109" t="str">
            <v>Gestión</v>
          </cell>
          <cell r="S109" t="str">
            <v>Eficiencia</v>
          </cell>
          <cell r="T109">
            <v>0.98</v>
          </cell>
          <cell r="U109" t="str">
            <v>N/A</v>
          </cell>
          <cell r="V109" t="str">
            <v>Porcentaje</v>
          </cell>
          <cell r="W109" t="str">
            <v>Si</v>
          </cell>
          <cell r="X109" t="str">
            <v>Si</v>
          </cell>
          <cell r="Y109" t="str">
            <v>Si</v>
          </cell>
          <cell r="Z109" t="str">
            <v>No</v>
          </cell>
          <cell r="AA109" t="str">
            <v>No</v>
          </cell>
          <cell r="AB109" t="str">
            <v>No</v>
          </cell>
          <cell r="AC109" t="str">
            <v>Recursos contratados y reportados en el Plan Anual de Adquisiciones</v>
          </cell>
          <cell r="AD109" t="str">
            <v>Módulo de reportes - Sistema PACCO</v>
          </cell>
          <cell r="AE109" t="str">
            <v>Recursos programados en el Plan Anual de Adquisiciones</v>
          </cell>
          <cell r="AF109" t="str">
            <v>Módulo de reportes - Sistema PACCO</v>
          </cell>
          <cell r="AG109" t="str">
            <v xml:space="preserve">           Recursos contratados y reportados en el Plan Anual de Adquisiciones X 100
Recursos programados en el Plan Anual de Adquisiciones</v>
          </cell>
          <cell r="AH109" t="str">
            <v>Mensual</v>
          </cell>
          <cell r="AI109">
            <v>0</v>
          </cell>
          <cell r="AJ109">
            <v>0</v>
          </cell>
          <cell r="AK109" t="str">
            <v>X</v>
          </cell>
          <cell r="AL109" t="str">
            <v>X</v>
          </cell>
          <cell r="AM109" t="str">
            <v>X</v>
          </cell>
          <cell r="AN109" t="str">
            <v>X</v>
          </cell>
          <cell r="AO109" t="str">
            <v>X</v>
          </cell>
          <cell r="AP109" t="str">
            <v>X</v>
          </cell>
          <cell r="AQ109" t="str">
            <v>X</v>
          </cell>
          <cell r="AR109" t="str">
            <v>X</v>
          </cell>
          <cell r="AS109" t="str">
            <v>X</v>
          </cell>
          <cell r="AT109" t="str">
            <v>X</v>
          </cell>
        </row>
        <row r="110">
          <cell r="B110">
            <v>106</v>
          </cell>
          <cell r="C110" t="str">
            <v>MPA1</v>
          </cell>
          <cell r="D110" t="str">
            <v>Gestión Soporte</v>
          </cell>
          <cell r="E110" t="str">
            <v>MPA1-P4</v>
          </cell>
          <cell r="F110" t="str">
            <v>Gestión Abastecimiento</v>
          </cell>
          <cell r="G110" t="str">
            <v>Gestión Financiera</v>
          </cell>
          <cell r="H110" t="str">
            <v>Plan Anual de Adquisiciones (PAA)</v>
          </cell>
          <cell r="I110">
            <v>0</v>
          </cell>
          <cell r="J110">
            <v>0</v>
          </cell>
          <cell r="K110" t="str">
            <v>Dirección de Abastecimiento</v>
          </cell>
          <cell r="L110" t="str">
            <v>PA-55</v>
          </cell>
          <cell r="M110" t="str">
            <v>Porcentaje de los recursos  contratados, reportados en el Plan Anual de Adquisiciones</v>
          </cell>
          <cell r="N110" t="str">
            <v>Realizar el seguimiento a los recursos contratados y reportados en el sistema PACCO, frente a los recursos contratos por el ICBF y con registro financiero.</v>
          </cell>
          <cell r="O110" t="str">
            <v>Creciente</v>
          </cell>
          <cell r="P110" t="str">
            <v>Gestión</v>
          </cell>
          <cell r="Q110">
            <v>0</v>
          </cell>
          <cell r="R110" t="str">
            <v>Gestión</v>
          </cell>
          <cell r="S110" t="str">
            <v>Eficiencia</v>
          </cell>
          <cell r="T110">
            <v>1</v>
          </cell>
          <cell r="U110" t="str">
            <v>N/A</v>
          </cell>
          <cell r="V110" t="str">
            <v>Porcentaje</v>
          </cell>
          <cell r="W110" t="str">
            <v>Si</v>
          </cell>
          <cell r="X110" t="str">
            <v>Si</v>
          </cell>
          <cell r="Y110" t="str">
            <v>No</v>
          </cell>
          <cell r="Z110" t="str">
            <v>No</v>
          </cell>
          <cell r="AA110" t="str">
            <v>No</v>
          </cell>
          <cell r="AB110" t="str">
            <v>Si</v>
          </cell>
          <cell r="AC110" t="str">
            <v>Total recursos contratados y reportados en el Plan Anual de Adquisiciones</v>
          </cell>
          <cell r="AD110" t="str">
            <v>Módulo de reportes PACCO - Contratos registrados en el sistema</v>
          </cell>
          <cell r="AE110" t="str">
            <v xml:space="preserve">Total recursos contratados por el ICBF con registro presupuestal en financiera </v>
          </cell>
          <cell r="AF110" t="str">
            <v>Reporte de la Dirección de Información y Tecnología</v>
          </cell>
          <cell r="AG110" t="str">
            <v xml:space="preserve">Total recursos contratados y reportados en el Plan Anual de Adquisiciones X 100
Total recursos contratados por el ICBF con registro 
presupuestal en financiera </v>
          </cell>
          <cell r="AH110" t="str">
            <v>Mensual</v>
          </cell>
          <cell r="AI110">
            <v>0</v>
          </cell>
          <cell r="AJ110">
            <v>0</v>
          </cell>
          <cell r="AK110" t="str">
            <v>X</v>
          </cell>
          <cell r="AL110" t="str">
            <v>X</v>
          </cell>
          <cell r="AM110" t="str">
            <v>X</v>
          </cell>
          <cell r="AN110" t="str">
            <v>X</v>
          </cell>
          <cell r="AO110" t="str">
            <v>X</v>
          </cell>
          <cell r="AP110" t="str">
            <v>X</v>
          </cell>
          <cell r="AQ110" t="str">
            <v>X</v>
          </cell>
          <cell r="AR110" t="str">
            <v>X</v>
          </cell>
          <cell r="AS110" t="str">
            <v>X</v>
          </cell>
          <cell r="AT110" t="str">
            <v>X</v>
          </cell>
        </row>
        <row r="111">
          <cell r="B111">
            <v>107</v>
          </cell>
          <cell r="C111" t="str">
            <v>MPA1</v>
          </cell>
          <cell r="D111" t="str">
            <v>Gestión Soporte</v>
          </cell>
          <cell r="E111" t="str">
            <v>MPA1-P4</v>
          </cell>
          <cell r="F111" t="str">
            <v>Gestión Abastecimiento</v>
          </cell>
          <cell r="G111" t="str">
            <v>N/A</v>
          </cell>
          <cell r="H111" t="str">
            <v>N/A</v>
          </cell>
          <cell r="I111">
            <v>0</v>
          </cell>
          <cell r="J111">
            <v>0</v>
          </cell>
          <cell r="K111" t="str">
            <v>Dirección de Abastecimiento</v>
          </cell>
          <cell r="L111" t="str">
            <v>MPA1-P4-05</v>
          </cell>
          <cell r="M111" t="str">
            <v>Porcentaje de los recursos  ejecutados - asignados por el ICBF, programables en el sistema PACCO</v>
          </cell>
          <cell r="N111" t="str">
            <v>Realizar el seguimiento a los recursos ejecutados  por el ICBF reportados en el Plan Anual de Adquisiciones,  frente a la asignación presupuestal de las Regionales y áreas de la Sede de la Dirección General, programables en el sistema PACCO.</v>
          </cell>
          <cell r="O111" t="str">
            <v>Creciente</v>
          </cell>
          <cell r="P111" t="str">
            <v>Gestión</v>
          </cell>
          <cell r="Q111">
            <v>0</v>
          </cell>
          <cell r="R111" t="str">
            <v>Gestión</v>
          </cell>
          <cell r="S111" t="str">
            <v>Eficiencia</v>
          </cell>
          <cell r="T111">
            <v>0.96</v>
          </cell>
          <cell r="U111" t="str">
            <v>N/A</v>
          </cell>
          <cell r="V111" t="str">
            <v>Porcentaje</v>
          </cell>
          <cell r="W111" t="str">
            <v>Si</v>
          </cell>
          <cell r="X111" t="str">
            <v>Si</v>
          </cell>
          <cell r="Y111" t="str">
            <v>No</v>
          </cell>
          <cell r="Z111" t="str">
            <v>No</v>
          </cell>
          <cell r="AA111" t="str">
            <v>No</v>
          </cell>
          <cell r="AB111" t="str">
            <v>No</v>
          </cell>
          <cell r="AC111" t="str">
            <v xml:space="preserve">Recursos ejecutados por el ICBF reportados en el Plan Anual de Adquisiciones </v>
          </cell>
          <cell r="AD111" t="str">
            <v>Módulo de reportes - Sistema PACCO</v>
          </cell>
          <cell r="AE111" t="str">
            <v>Recursos asignados a las Regionales
y áreas de la Sede de la Dirección General, 
programables en el sistema PACCO</v>
          </cell>
          <cell r="AF111" t="str">
            <v>Módulo de reportes - Sistema PACCO</v>
          </cell>
          <cell r="AG111" t="str">
            <v>Recursos ejecutados por el ICBF reportados en el Plan Anual de Adquisiciones X 100
Recursos asignados a las Regionales
y áreas de la Sede de la Dirección General, 
programables en el sistema PACCO</v>
          </cell>
          <cell r="AH111" t="str">
            <v>Mensual</v>
          </cell>
          <cell r="AI111">
            <v>0</v>
          </cell>
          <cell r="AJ111">
            <v>0</v>
          </cell>
          <cell r="AK111" t="str">
            <v>X</v>
          </cell>
          <cell r="AL111" t="str">
            <v>X</v>
          </cell>
          <cell r="AM111" t="str">
            <v>X</v>
          </cell>
          <cell r="AN111" t="str">
            <v>X</v>
          </cell>
          <cell r="AO111" t="str">
            <v>X</v>
          </cell>
          <cell r="AP111" t="str">
            <v>X</v>
          </cell>
          <cell r="AQ111" t="str">
            <v>X</v>
          </cell>
          <cell r="AR111" t="str">
            <v>X</v>
          </cell>
          <cell r="AS111" t="str">
            <v>X</v>
          </cell>
          <cell r="AT111" t="str">
            <v>X</v>
          </cell>
        </row>
        <row r="112">
          <cell r="B112">
            <v>108</v>
          </cell>
          <cell r="C112" t="str">
            <v>MPA1</v>
          </cell>
          <cell r="D112" t="str">
            <v>Gestión Soporte</v>
          </cell>
          <cell r="E112" t="str">
            <v>MPA1-P4</v>
          </cell>
          <cell r="F112" t="str">
            <v>Gestión Abastecimiento</v>
          </cell>
          <cell r="G112" t="str">
            <v>N/A</v>
          </cell>
          <cell r="H112" t="str">
            <v>N/A</v>
          </cell>
          <cell r="I112">
            <v>0</v>
          </cell>
          <cell r="J112">
            <v>0</v>
          </cell>
          <cell r="K112" t="str">
            <v>Dirección de Abastecimiento</v>
          </cell>
          <cell r="L112" t="str">
            <v>MPA1-P4-06</v>
          </cell>
          <cell r="M112" t="str">
            <v>Porcentaje de los recursos ejecutados reportados en el Plan Anual de Adquisidores por el ICBF</v>
          </cell>
          <cell r="N112" t="str">
            <v>Realizar el seguimiento a los recursos ejecutados  por el ICBF,  frente a la contratación registrada en el Plan Anual de Adquisiciones.</v>
          </cell>
          <cell r="O112" t="str">
            <v>Creciente</v>
          </cell>
          <cell r="P112" t="str">
            <v>Gestión</v>
          </cell>
          <cell r="Q112">
            <v>0</v>
          </cell>
          <cell r="R112" t="str">
            <v>Gestión</v>
          </cell>
          <cell r="S112" t="str">
            <v>Eficiencia</v>
          </cell>
          <cell r="T112">
            <v>0.98</v>
          </cell>
          <cell r="U112" t="str">
            <v>N/A</v>
          </cell>
          <cell r="V112" t="str">
            <v>Porcentaje</v>
          </cell>
          <cell r="W112" t="str">
            <v>Si</v>
          </cell>
          <cell r="X112" t="str">
            <v>Si</v>
          </cell>
          <cell r="Y112" t="str">
            <v>Si</v>
          </cell>
          <cell r="Z112" t="str">
            <v>No</v>
          </cell>
          <cell r="AA112" t="str">
            <v>No</v>
          </cell>
          <cell r="AB112" t="str">
            <v>No</v>
          </cell>
          <cell r="AC112" t="str">
            <v>Recursos ejecutados, reportados en el Plan Anual de Adquisidores</v>
          </cell>
          <cell r="AD112" t="str">
            <v>Módulo de reportes - Sistema PACCO</v>
          </cell>
          <cell r="AE112" t="str">
            <v>Recursos contratados y reportados en el Plan Anual de Adquisiciones</v>
          </cell>
          <cell r="AF112" t="str">
            <v>Módulo de reportes - Sistema PACCO</v>
          </cell>
          <cell r="AG112" t="str">
            <v>Recursos ejecutados por el ICBF reportados en el Plan Anual de Adquisiciones X 100
Recursos contratados y reportados  en el Plan Anual de Adquisiciones</v>
          </cell>
          <cell r="AH112" t="str">
            <v>Mensual</v>
          </cell>
          <cell r="AI112">
            <v>0</v>
          </cell>
          <cell r="AJ112">
            <v>0</v>
          </cell>
          <cell r="AK112" t="str">
            <v>X</v>
          </cell>
          <cell r="AL112" t="str">
            <v>X</v>
          </cell>
          <cell r="AM112" t="str">
            <v>X</v>
          </cell>
          <cell r="AN112" t="str">
            <v>X</v>
          </cell>
          <cell r="AO112" t="str">
            <v>X</v>
          </cell>
          <cell r="AP112" t="str">
            <v>X</v>
          </cell>
          <cell r="AQ112" t="str">
            <v>X</v>
          </cell>
          <cell r="AR112" t="str">
            <v>X</v>
          </cell>
          <cell r="AS112" t="str">
            <v>X</v>
          </cell>
          <cell r="AT112" t="str">
            <v>X</v>
          </cell>
        </row>
        <row r="113">
          <cell r="B113">
            <v>109</v>
          </cell>
          <cell r="C113" t="str">
            <v>MPA1</v>
          </cell>
          <cell r="D113" t="str">
            <v>Gestión Soporte</v>
          </cell>
          <cell r="E113" t="str">
            <v>MPA1-P4</v>
          </cell>
          <cell r="F113" t="str">
            <v>Gestión Abastecimiento</v>
          </cell>
          <cell r="G113" t="str">
            <v>N/A</v>
          </cell>
          <cell r="H113" t="str">
            <v>N/A</v>
          </cell>
          <cell r="I113">
            <v>0</v>
          </cell>
          <cell r="J113">
            <v>0</v>
          </cell>
          <cell r="K113" t="str">
            <v>Dirección de Abastecimiento</v>
          </cell>
          <cell r="L113" t="str">
            <v>MPA1-P4-07</v>
          </cell>
          <cell r="M113" t="str">
            <v>Porcentaje de los recursos  proyectados a contratar, por mes, respecto a los realmente contratados en el mes de proyección.</v>
          </cell>
          <cell r="N113" t="str">
            <v>Realizar el seguimiento a la oportunidad con la cual se realiza la contratación, respecto al registro  planeado en el Plan Anual de Adquisiciones.</v>
          </cell>
          <cell r="O113" t="str">
            <v>Estático</v>
          </cell>
          <cell r="P113" t="str">
            <v>Gestión</v>
          </cell>
          <cell r="Q113">
            <v>0</v>
          </cell>
          <cell r="R113" t="str">
            <v>Gestión</v>
          </cell>
          <cell r="S113" t="str">
            <v>Eficiencia</v>
          </cell>
          <cell r="T113">
            <v>0.95</v>
          </cell>
          <cell r="U113" t="str">
            <v>N/A</v>
          </cell>
          <cell r="V113" t="str">
            <v>Porcentaje</v>
          </cell>
          <cell r="W113" t="str">
            <v>Si</v>
          </cell>
          <cell r="X113" t="str">
            <v>Si</v>
          </cell>
          <cell r="Y113" t="str">
            <v>Si</v>
          </cell>
          <cell r="Z113" t="str">
            <v>No</v>
          </cell>
          <cell r="AA113" t="str">
            <v>No</v>
          </cell>
          <cell r="AB113" t="str">
            <v>No</v>
          </cell>
          <cell r="AC113" t="str">
            <v>Total recursos realmente contratados en el mes de proyección.</v>
          </cell>
          <cell r="AD113" t="str">
            <v>Reporte de la Dirección de Información y Tecnología</v>
          </cell>
          <cell r="AE113" t="str">
            <v>Total recursos proyectados a contratar mensualmente.</v>
          </cell>
          <cell r="AF113" t="str">
            <v>Módulo de reportes PACCO - Fecha proyectada de Registro presupuestal (módulo programación)</v>
          </cell>
          <cell r="AG113" t="str">
            <v xml:space="preserve">Total recursos realmente contratados en el mes de proyección.
Total recursos proyectados a contratar mensualmente .
</v>
          </cell>
          <cell r="AH113" t="str">
            <v>Mensual</v>
          </cell>
          <cell r="AI113">
            <v>0</v>
          </cell>
          <cell r="AJ113">
            <v>0</v>
          </cell>
          <cell r="AK113" t="str">
            <v>X</v>
          </cell>
          <cell r="AL113" t="str">
            <v>X</v>
          </cell>
          <cell r="AM113" t="str">
            <v>X</v>
          </cell>
          <cell r="AN113" t="str">
            <v>X</v>
          </cell>
          <cell r="AO113" t="str">
            <v>X</v>
          </cell>
          <cell r="AP113" t="str">
            <v>X</v>
          </cell>
          <cell r="AQ113" t="str">
            <v>X</v>
          </cell>
          <cell r="AR113" t="str">
            <v>X</v>
          </cell>
          <cell r="AS113" t="str">
            <v>X</v>
          </cell>
          <cell r="AT113" t="str">
            <v>X</v>
          </cell>
        </row>
        <row r="114">
          <cell r="B114">
            <v>110</v>
          </cell>
          <cell r="C114" t="str">
            <v>MPA1</v>
          </cell>
          <cell r="D114" t="str">
            <v>Gestión Soporte</v>
          </cell>
          <cell r="E114" t="str">
            <v>MPA1-P5</v>
          </cell>
          <cell r="F114" t="str">
            <v>Gestión Administrativa</v>
          </cell>
          <cell r="G114" t="str">
            <v>Gestión misional y de Gobierno</v>
          </cell>
          <cell r="H114" t="str">
            <v>Indicadores y metas de gobierno</v>
          </cell>
          <cell r="I114">
            <v>0</v>
          </cell>
          <cell r="J114">
            <v>0</v>
          </cell>
          <cell r="K114" t="str">
            <v>Dirección Administrativa</v>
          </cell>
          <cell r="L114" t="str">
            <v>PA-56</v>
          </cell>
          <cell r="M114" t="str">
            <v xml:space="preserve"> Porcentaje de cumplimiento en el diseño e implementación del PLAN MAESTRO DE INFRAESTRUCTURA </v>
          </cell>
          <cell r="N114" t="str">
            <v>Hacer seguimiento a las distintas etapas de diseño e implementación del Plan Maestro de Infraestructura para el periodo 2015-2018</v>
          </cell>
          <cell r="O114" t="str">
            <v>Creciente</v>
          </cell>
          <cell r="P114" t="str">
            <v>Resultado</v>
          </cell>
          <cell r="Q114">
            <v>0</v>
          </cell>
          <cell r="R114" t="str">
            <v>Resultado</v>
          </cell>
          <cell r="S114" t="str">
            <v>Eficiencia</v>
          </cell>
          <cell r="T114">
            <v>0.25</v>
          </cell>
          <cell r="U114">
            <v>1</v>
          </cell>
          <cell r="V114" t="str">
            <v>Porcentaje</v>
          </cell>
          <cell r="W114" t="str">
            <v>Si</v>
          </cell>
          <cell r="X114" t="str">
            <v>No</v>
          </cell>
          <cell r="Y114" t="str">
            <v>No</v>
          </cell>
          <cell r="Z114" t="str">
            <v>No</v>
          </cell>
          <cell r="AA114" t="str">
            <v>Si</v>
          </cell>
          <cell r="AB114" t="str">
            <v>Si</v>
          </cell>
          <cell r="AC114" t="str">
            <v>Número de actividades correspondientes al diseño del modelo del Plan Maestro de Infraestructura ejecutadas.</v>
          </cell>
          <cell r="AD114" t="str">
            <v xml:space="preserve"> Informe de avances en el diseño del Plan Maestro de Infraestructura</v>
          </cell>
          <cell r="AE114" t="str">
            <v>Número de actividades correspondientes al diseño del Plan Maestro de Infraestructura programadas</v>
          </cell>
          <cell r="AF114" t="str">
            <v xml:space="preserve"> Plan de acción del diseño e implementacion del PLAN MAESTRO DE INFRAESTRUCTURA PENDIENTE</v>
          </cell>
          <cell r="AG114" t="str">
            <v>(Número de actividades del modelo del Plan Maestro de Infraestructura ejecutadas/ Número de actividades del Plan Maestro de Infraestructura programadas) *100</v>
          </cell>
          <cell r="AH114" t="str">
            <v>Cuatrimestral</v>
          </cell>
          <cell r="AI114">
            <v>0</v>
          </cell>
          <cell r="AJ114">
            <v>0</v>
          </cell>
          <cell r="AK114">
            <v>0</v>
          </cell>
          <cell r="AL114" t="str">
            <v>x</v>
          </cell>
          <cell r="AM114">
            <v>0</v>
          </cell>
          <cell r="AN114">
            <v>0</v>
          </cell>
          <cell r="AO114">
            <v>0</v>
          </cell>
          <cell r="AP114" t="str">
            <v>x</v>
          </cell>
          <cell r="AQ114">
            <v>0</v>
          </cell>
          <cell r="AR114">
            <v>0</v>
          </cell>
          <cell r="AS114">
            <v>0</v>
          </cell>
          <cell r="AT114" t="str">
            <v>x</v>
          </cell>
        </row>
        <row r="115">
          <cell r="B115">
            <v>111</v>
          </cell>
          <cell r="C115" t="str">
            <v>MPA1</v>
          </cell>
          <cell r="D115" t="str">
            <v>Gestión Soporte</v>
          </cell>
          <cell r="E115" t="str">
            <v>MPA1-P5</v>
          </cell>
          <cell r="F115" t="str">
            <v>Gestión Administrativa</v>
          </cell>
          <cell r="G115" t="str">
            <v>Gestión misional y de Gobierno</v>
          </cell>
          <cell r="H115" t="str">
            <v>Indicadores y metas de gobierno</v>
          </cell>
          <cell r="I115">
            <v>0</v>
          </cell>
          <cell r="J115">
            <v>0</v>
          </cell>
          <cell r="K115" t="str">
            <v>Dirección Administrativa</v>
          </cell>
          <cell r="L115" t="str">
            <v>PA-57</v>
          </cell>
          <cell r="M115" t="str">
            <v>Porcentaje de cumplimiento en el diseño e implementación de un modelo de gestión administrativa</v>
          </cell>
          <cell r="N115" t="str">
            <v>medir el cumplimiento de las distintas etapas del nuevo modelo de gestión administrativa por macro regiones.</v>
          </cell>
          <cell r="O115" t="str">
            <v>Creciente</v>
          </cell>
          <cell r="P115" t="str">
            <v>Resultado</v>
          </cell>
          <cell r="Q115">
            <v>0</v>
          </cell>
          <cell r="R115" t="str">
            <v>Resultado</v>
          </cell>
          <cell r="S115" t="str">
            <v>Eficiencia</v>
          </cell>
          <cell r="T115">
            <v>0.25</v>
          </cell>
          <cell r="U115">
            <v>1</v>
          </cell>
          <cell r="V115" t="str">
            <v>Porcentaje</v>
          </cell>
          <cell r="W115" t="str">
            <v>Si</v>
          </cell>
          <cell r="X115" t="str">
            <v>No</v>
          </cell>
          <cell r="Y115" t="str">
            <v>No</v>
          </cell>
          <cell r="Z115" t="str">
            <v>No</v>
          </cell>
          <cell r="AA115" t="str">
            <v>Si</v>
          </cell>
          <cell r="AB115" t="str">
            <v>Si</v>
          </cell>
          <cell r="AC115" t="str">
            <v>Número de actividades correspondientes al diseño del modelo de gestión administrativa ejecutadas</v>
          </cell>
          <cell r="AD115" t="str">
            <v xml:space="preserve"> Informe de avances en el diseño del modelo de gestión administrativa</v>
          </cell>
          <cell r="AE115" t="str">
            <v>Número de actividades correspondientes al diseño del modelo de gestión administrativa programadas</v>
          </cell>
          <cell r="AF115" t="str">
            <v>Modelo de gestión administrativa</v>
          </cell>
          <cell r="AG115" t="str">
            <v>(Número de actividades del modelo de gestión administrativa ejecutadas/ Número de actividades del modelo de gestión administrativa programadas) *100</v>
          </cell>
          <cell r="AH115" t="str">
            <v>Trimestral</v>
          </cell>
          <cell r="AI115">
            <v>0</v>
          </cell>
          <cell r="AJ115">
            <v>0</v>
          </cell>
          <cell r="AK115" t="str">
            <v>x</v>
          </cell>
          <cell r="AL115">
            <v>0</v>
          </cell>
          <cell r="AM115">
            <v>0</v>
          </cell>
          <cell r="AN115" t="str">
            <v>x</v>
          </cell>
          <cell r="AO115">
            <v>0</v>
          </cell>
          <cell r="AP115">
            <v>0</v>
          </cell>
          <cell r="AQ115" t="str">
            <v>x</v>
          </cell>
          <cell r="AR115">
            <v>0</v>
          </cell>
          <cell r="AS115">
            <v>0</v>
          </cell>
          <cell r="AT115" t="str">
            <v>x</v>
          </cell>
        </row>
        <row r="116">
          <cell r="B116">
            <v>112</v>
          </cell>
          <cell r="C116" t="str">
            <v>MPA1</v>
          </cell>
          <cell r="D116" t="str">
            <v>Gestión Soporte</v>
          </cell>
          <cell r="E116" t="str">
            <v>MPA1-P5</v>
          </cell>
          <cell r="F116" t="str">
            <v>Gestión Administrativa</v>
          </cell>
          <cell r="G116" t="str">
            <v>N/A</v>
          </cell>
          <cell r="H116" t="str">
            <v>N/A</v>
          </cell>
          <cell r="I116">
            <v>0</v>
          </cell>
          <cell r="J116">
            <v>0</v>
          </cell>
          <cell r="K116" t="str">
            <v>Dirección Administrativa</v>
          </cell>
          <cell r="L116" t="str">
            <v>MPA1-P5-01</v>
          </cell>
          <cell r="M116" t="str">
            <v>Número de intervenciones en infraestructura en Sedes Regionales y Centros Zonales</v>
          </cell>
          <cell r="N116" t="str">
            <v xml:space="preserve"> Medir la efectividad en las intervenciones de adecuación, ampliación, reparación y/o mantenimiento requeridos en las distintas Sedes regionales ubicadas en el territorio nacional.</v>
          </cell>
          <cell r="O116" t="str">
            <v>Creciente</v>
          </cell>
          <cell r="P116" t="str">
            <v>Producto</v>
          </cell>
          <cell r="Q116">
            <v>0</v>
          </cell>
          <cell r="R116" t="str">
            <v>Producto</v>
          </cell>
          <cell r="S116" t="str">
            <v>Efectividad</v>
          </cell>
          <cell r="T116">
            <v>52</v>
          </cell>
          <cell r="U116" t="str">
            <v>N/A</v>
          </cell>
          <cell r="V116" t="str">
            <v>Número</v>
          </cell>
          <cell r="W116" t="str">
            <v>Si</v>
          </cell>
          <cell r="X116" t="str">
            <v>Si</v>
          </cell>
          <cell r="Y116" t="str">
            <v>No</v>
          </cell>
          <cell r="Z116" t="str">
            <v>No</v>
          </cell>
          <cell r="AA116" t="str">
            <v>No</v>
          </cell>
          <cell r="AB116" t="str">
            <v>No</v>
          </cell>
          <cell r="AC116" t="str">
            <v>Número de Intervenciones en Sedes Regionales y centros zonales realizadas durante el periodo</v>
          </cell>
          <cell r="AD116" t="str">
            <v xml:space="preserve">Informe de finalización de la intervención en Regionales y Centros Zonales. </v>
          </cell>
          <cell r="AE116" t="str">
            <v>Número total de intervenciones sobre Sedes regionales y centros zonales programadas o requeridas durante el año</v>
          </cell>
          <cell r="AF116" t="str">
            <v>Programación de intervenciones del grupo de infraestructura y solicitudes de intervencion de las Direcciones Regionales</v>
          </cell>
          <cell r="AG116" t="str">
            <v>Número de Intervenciones en Sedes Regionales y centros zonales realizadas durante el periodo/ Número total de intervenciones sobre Sedes Regionales centros zonales programadas o requeridas durante el año</v>
          </cell>
          <cell r="AH116" t="str">
            <v xml:space="preserve">Cuatrimestral </v>
          </cell>
          <cell r="AI116">
            <v>0</v>
          </cell>
          <cell r="AJ116">
            <v>0</v>
          </cell>
          <cell r="AK116">
            <v>0</v>
          </cell>
          <cell r="AL116" t="str">
            <v>x</v>
          </cell>
          <cell r="AM116">
            <v>0</v>
          </cell>
          <cell r="AN116">
            <v>0</v>
          </cell>
          <cell r="AO116">
            <v>0</v>
          </cell>
          <cell r="AP116" t="str">
            <v>x</v>
          </cell>
          <cell r="AQ116">
            <v>0</v>
          </cell>
          <cell r="AR116">
            <v>0</v>
          </cell>
          <cell r="AS116">
            <v>0</v>
          </cell>
          <cell r="AT116" t="str">
            <v>x</v>
          </cell>
        </row>
        <row r="117">
          <cell r="B117">
            <v>113</v>
          </cell>
          <cell r="C117" t="str">
            <v>MPA1</v>
          </cell>
          <cell r="D117" t="str">
            <v>Gestión Soporte</v>
          </cell>
          <cell r="E117" t="str">
            <v>MPA1-P5</v>
          </cell>
          <cell r="F117" t="str">
            <v>Gestión Administrativa</v>
          </cell>
          <cell r="G117" t="str">
            <v>Eficiencia administrativa</v>
          </cell>
          <cell r="H117" t="str">
            <v>Modernización institucional</v>
          </cell>
          <cell r="I117">
            <v>0</v>
          </cell>
          <cell r="J117">
            <v>0</v>
          </cell>
          <cell r="K117" t="str">
            <v>Dirección Administrativa</v>
          </cell>
          <cell r="L117" t="str">
            <v>PA-58</v>
          </cell>
          <cell r="M117" t="str">
            <v>Gestión para la realización de Estudios y Diseños</v>
          </cell>
          <cell r="N117" t="str">
            <v>Hacer seguimiento al proceso de Estudios y Diseños de las obras de infraestructura hasta la obtención de licencias.</v>
          </cell>
          <cell r="O117" t="str">
            <v>Creciente</v>
          </cell>
          <cell r="P117" t="str">
            <v>Gestión</v>
          </cell>
          <cell r="Q117">
            <v>0</v>
          </cell>
          <cell r="R117" t="str">
            <v>Gestión</v>
          </cell>
          <cell r="S117" t="str">
            <v>Efectividad</v>
          </cell>
          <cell r="T117">
            <v>0.85</v>
          </cell>
          <cell r="U117" t="str">
            <v>N/A</v>
          </cell>
          <cell r="V117" t="str">
            <v>Porcentaje</v>
          </cell>
          <cell r="W117" t="str">
            <v>Si</v>
          </cell>
          <cell r="X117" t="str">
            <v>No</v>
          </cell>
          <cell r="Y117" t="str">
            <v>No</v>
          </cell>
          <cell r="Z117" t="str">
            <v>No</v>
          </cell>
          <cell r="AA117" t="str">
            <v>No</v>
          </cell>
          <cell r="AB117" t="str">
            <v>Si</v>
          </cell>
          <cell r="AC117" t="str">
            <v>Número de Estudios y diseños concluidos durante el periodo</v>
          </cell>
          <cell r="AD117" t="str">
            <v>Licencias radicadas</v>
          </cell>
          <cell r="AE117" t="str">
            <v>Número de estudios y diseños contratados durante el periodo</v>
          </cell>
          <cell r="AF117" t="str">
            <v>Contratos de estudios y diseños suscritos</v>
          </cell>
          <cell r="AG117" t="str">
            <v>(Número de Estudios y diseños concluidos durante el periodo/Número de estudios y diseños contratados durante el periodo)*100</v>
          </cell>
          <cell r="AH117" t="str">
            <v>Semestral</v>
          </cell>
          <cell r="AI117">
            <v>0</v>
          </cell>
          <cell r="AJ117">
            <v>0</v>
          </cell>
          <cell r="AK117">
            <v>0</v>
          </cell>
          <cell r="AL117">
            <v>0</v>
          </cell>
          <cell r="AM117">
            <v>0</v>
          </cell>
          <cell r="AN117" t="str">
            <v>x</v>
          </cell>
          <cell r="AO117">
            <v>0</v>
          </cell>
          <cell r="AP117">
            <v>0</v>
          </cell>
          <cell r="AQ117">
            <v>0</v>
          </cell>
          <cell r="AR117">
            <v>0</v>
          </cell>
          <cell r="AS117">
            <v>0</v>
          </cell>
          <cell r="AT117" t="str">
            <v>x</v>
          </cell>
        </row>
        <row r="118">
          <cell r="B118">
            <v>114</v>
          </cell>
          <cell r="C118" t="str">
            <v>MPA1</v>
          </cell>
          <cell r="D118" t="str">
            <v>Gestión Soporte</v>
          </cell>
          <cell r="E118" t="str">
            <v>MPA1-P5</v>
          </cell>
          <cell r="F118" t="str">
            <v>Gestión Administrativa</v>
          </cell>
          <cell r="G118" t="str">
            <v>Gestión misional y de gobierno</v>
          </cell>
          <cell r="H118" t="str">
            <v>Indicadores y metas de gobierno</v>
          </cell>
          <cell r="I118">
            <v>0</v>
          </cell>
          <cell r="J118">
            <v>0</v>
          </cell>
          <cell r="K118" t="str">
            <v>Dirección Administrativa</v>
          </cell>
          <cell r="L118" t="str">
            <v>PA-59</v>
          </cell>
          <cell r="M118" t="str">
            <v>Número de intervenciones en infraestructura para la atención a la Primera Infancia</v>
          </cell>
          <cell r="N118" t="str">
            <v>Medir la efectividad en las intervenciones de adecuación, ampliación, reparación y/o mantenimiento requeridos en la infraestructura dispuesta para atención a la primera infancia ubicada en el territorio nacional.</v>
          </cell>
          <cell r="O118" t="str">
            <v>Creciente</v>
          </cell>
          <cell r="P118" t="str">
            <v>Producto</v>
          </cell>
          <cell r="Q118">
            <v>0</v>
          </cell>
          <cell r="R118" t="str">
            <v>Producto</v>
          </cell>
          <cell r="S118" t="str">
            <v>Calidad</v>
          </cell>
          <cell r="T118">
            <v>20</v>
          </cell>
          <cell r="U118" t="str">
            <v>N/A</v>
          </cell>
          <cell r="V118" t="str">
            <v>Número</v>
          </cell>
          <cell r="W118" t="str">
            <v>Si</v>
          </cell>
          <cell r="X118" t="str">
            <v>No</v>
          </cell>
          <cell r="Y118" t="str">
            <v>No</v>
          </cell>
          <cell r="Z118" t="str">
            <v>No</v>
          </cell>
          <cell r="AA118" t="str">
            <v>No</v>
          </cell>
          <cell r="AB118" t="str">
            <v>Si</v>
          </cell>
          <cell r="AC118" t="str">
            <v>Número de Intervenciones en infraestructura para la atención a la primera infancia  realizadas durante el periodo</v>
          </cell>
          <cell r="AD118" t="str">
            <v>Actas de verificación emitidas por el grupo de Infraestructura</v>
          </cell>
          <cell r="AE118" t="str">
            <v>Número total de intervenciones sobre infraestructura para la atención a la primera infancia programadas</v>
          </cell>
          <cell r="AF118" t="str">
            <v>Programación de intervenciones del grupo de infraestructura y solicitudes de intervencion de las áreas misionales</v>
          </cell>
          <cell r="AG118" t="str">
            <v>Número de Intervenciones en infraestructura para la atención a la primera infancia realizadas durante el periodo/ Número total de intervenciones sobre infraestructura de atención a la primera infancia programadas o requeridas durante el año.</v>
          </cell>
          <cell r="AH118" t="str">
            <v>Trimestral</v>
          </cell>
          <cell r="AI118">
            <v>0</v>
          </cell>
          <cell r="AJ118">
            <v>0</v>
          </cell>
          <cell r="AK118" t="str">
            <v>x</v>
          </cell>
          <cell r="AL118">
            <v>0</v>
          </cell>
          <cell r="AM118">
            <v>0</v>
          </cell>
          <cell r="AN118" t="str">
            <v>x</v>
          </cell>
          <cell r="AO118">
            <v>0</v>
          </cell>
          <cell r="AP118">
            <v>0</v>
          </cell>
          <cell r="AQ118" t="str">
            <v>x</v>
          </cell>
          <cell r="AR118">
            <v>0</v>
          </cell>
          <cell r="AS118">
            <v>0</v>
          </cell>
          <cell r="AT118" t="str">
            <v>x</v>
          </cell>
        </row>
        <row r="119">
          <cell r="B119">
            <v>115</v>
          </cell>
          <cell r="C119" t="str">
            <v>MPA1</v>
          </cell>
          <cell r="D119" t="str">
            <v>Gestión Soporte</v>
          </cell>
          <cell r="E119" t="str">
            <v>MPA1-P5</v>
          </cell>
          <cell r="F119" t="str">
            <v>Gestión Administrativa</v>
          </cell>
          <cell r="G119" t="str">
            <v>N/A</v>
          </cell>
          <cell r="H119" t="str">
            <v>N/A</v>
          </cell>
          <cell r="I119">
            <v>0</v>
          </cell>
          <cell r="J119">
            <v>0</v>
          </cell>
          <cell r="K119" t="str">
            <v>Dirección Administrativa</v>
          </cell>
          <cell r="L119" t="str">
            <v>MPA1-P5-02</v>
          </cell>
          <cell r="M119" t="str">
            <v>Porcentaje de oportunidad en el direccionamiento de comunicaciones recibidas a través de la unidad de Correspondencia</v>
          </cell>
          <cell r="N119" t="str">
            <v>Hacer seguimiento al direccionamiento oportuno de comunicaciones recibidas a través de la unidad de correspondencia</v>
          </cell>
          <cell r="O119" t="str">
            <v>Estático</v>
          </cell>
          <cell r="P119" t="str">
            <v>Resultado</v>
          </cell>
          <cell r="Q119">
            <v>0</v>
          </cell>
          <cell r="R119" t="str">
            <v>Resultado</v>
          </cell>
          <cell r="S119" t="str">
            <v>Eficacia</v>
          </cell>
          <cell r="T119">
            <v>1</v>
          </cell>
          <cell r="U119" t="str">
            <v>N/A</v>
          </cell>
          <cell r="V119" t="str">
            <v>Porcentaje</v>
          </cell>
          <cell r="W119" t="str">
            <v>Si</v>
          </cell>
          <cell r="X119" t="str">
            <v>No</v>
          </cell>
          <cell r="Y119" t="str">
            <v>No</v>
          </cell>
          <cell r="Z119" t="str">
            <v>No</v>
          </cell>
          <cell r="AA119" t="str">
            <v>No</v>
          </cell>
          <cell r="AB119" t="str">
            <v>No</v>
          </cell>
          <cell r="AC119" t="str">
            <v>Número de comunicaciones direccionadas oportunamente a través de la unidad de correspondencia</v>
          </cell>
          <cell r="AD119" t="str">
            <v xml:space="preserve">Planilla de registro de entrega de comunicaciones a cada dependencia, planilla corra de envios a regionales </v>
          </cell>
          <cell r="AE119" t="str">
            <v>Número total de comunicaciones recibidas a través de la unidad de correspondencia durante el periodo</v>
          </cell>
          <cell r="AF119" t="str">
            <v>Reporte de comunicaciones recibidas y radicadas a través del aplicativo SIGA</v>
          </cell>
          <cell r="AG119" t="str">
            <v>Número de comunicaciones direccionadas oportunamente a través de la unidad de correspondencia/ Número total de comunicaciones recibidas a través de la unidad de correspondencia durante el periodo</v>
          </cell>
          <cell r="AH119" t="str">
            <v>Mensual</v>
          </cell>
          <cell r="AI119" t="str">
            <v>x</v>
          </cell>
          <cell r="AJ119" t="str">
            <v>x</v>
          </cell>
          <cell r="AK119" t="str">
            <v>x</v>
          </cell>
          <cell r="AL119" t="str">
            <v>x</v>
          </cell>
          <cell r="AM119" t="str">
            <v>x</v>
          </cell>
          <cell r="AN119" t="str">
            <v>x</v>
          </cell>
          <cell r="AO119" t="str">
            <v>x</v>
          </cell>
          <cell r="AP119" t="str">
            <v>x</v>
          </cell>
          <cell r="AQ119" t="str">
            <v>x</v>
          </cell>
          <cell r="AR119" t="str">
            <v>x</v>
          </cell>
          <cell r="AS119" t="str">
            <v>x</v>
          </cell>
          <cell r="AT119" t="str">
            <v>x</v>
          </cell>
        </row>
        <row r="120">
          <cell r="B120">
            <v>116</v>
          </cell>
          <cell r="C120" t="str">
            <v>MPA1</v>
          </cell>
          <cell r="D120" t="str">
            <v>Gestión Soporte</v>
          </cell>
          <cell r="E120" t="str">
            <v>MPA1-P5</v>
          </cell>
          <cell r="F120" t="str">
            <v>Gestión Administrativa</v>
          </cell>
          <cell r="G120" t="str">
            <v>N/A</v>
          </cell>
          <cell r="H120" t="str">
            <v>N/A</v>
          </cell>
          <cell r="I120">
            <v>0</v>
          </cell>
          <cell r="J120">
            <v>0</v>
          </cell>
          <cell r="K120" t="str">
            <v>Dirección Administrativa</v>
          </cell>
          <cell r="L120" t="str">
            <v>MPA1-P5-03</v>
          </cell>
          <cell r="M120" t="str">
            <v>Conceptos para legalización de obras</v>
          </cell>
          <cell r="N120" t="str">
            <v>Evidenciar la gestión respecto los procesos de legalización adelantados sobre las obras recibidas del grupo de infraestructura</v>
          </cell>
          <cell r="O120" t="str">
            <v>Creciente</v>
          </cell>
          <cell r="P120" t="str">
            <v>Gestión</v>
          </cell>
          <cell r="Q120">
            <v>0</v>
          </cell>
          <cell r="R120" t="str">
            <v>Gestión</v>
          </cell>
          <cell r="S120" t="str">
            <v>Efectividad</v>
          </cell>
          <cell r="T120">
            <v>1</v>
          </cell>
          <cell r="U120" t="str">
            <v>N/A</v>
          </cell>
          <cell r="V120" t="str">
            <v>Porcentaje</v>
          </cell>
          <cell r="W120" t="str">
            <v>Si</v>
          </cell>
          <cell r="X120" t="str">
            <v>No</v>
          </cell>
          <cell r="Y120" t="str">
            <v>No</v>
          </cell>
          <cell r="Z120" t="str">
            <v>No</v>
          </cell>
          <cell r="AA120" t="str">
            <v>No</v>
          </cell>
          <cell r="AB120" t="str">
            <v>No</v>
          </cell>
          <cell r="AC120" t="str">
            <v>Número de conceptos de procesos de legalización de obras emitidos</v>
          </cell>
          <cell r="AD120" t="str">
            <v>Informes de legalización de obras o conceptos sobre procesos de elgalización de obras emitidos por el Grupo de Gestión de Bienes</v>
          </cell>
          <cell r="AE120" t="str">
            <v>Número de procesos de legalizacion de obra iniciados</v>
          </cell>
          <cell r="AF120" t="str">
            <v>Informe de obras por legalizar emitido por el grupo de infraestructura</v>
          </cell>
          <cell r="AG120" t="str">
            <v>(Número de conceptos de procesos de legalización de obras emitidos / Número de procesos de legalizacion de obra iniciados)*100</v>
          </cell>
          <cell r="AH120" t="str">
            <v>Trimestral</v>
          </cell>
          <cell r="AI120">
            <v>0</v>
          </cell>
          <cell r="AJ120">
            <v>0</v>
          </cell>
          <cell r="AK120" t="str">
            <v>x</v>
          </cell>
          <cell r="AL120">
            <v>0</v>
          </cell>
          <cell r="AM120">
            <v>0</v>
          </cell>
          <cell r="AN120" t="str">
            <v>x</v>
          </cell>
          <cell r="AO120">
            <v>0</v>
          </cell>
          <cell r="AP120">
            <v>0</v>
          </cell>
          <cell r="AQ120" t="str">
            <v>x</v>
          </cell>
          <cell r="AR120">
            <v>0</v>
          </cell>
          <cell r="AS120">
            <v>0</v>
          </cell>
          <cell r="AT120" t="str">
            <v>x</v>
          </cell>
        </row>
        <row r="121">
          <cell r="B121">
            <v>117</v>
          </cell>
          <cell r="C121" t="str">
            <v>MPA1</v>
          </cell>
          <cell r="D121" t="str">
            <v>Gestión Soporte</v>
          </cell>
          <cell r="E121" t="str">
            <v>MPA1-P5</v>
          </cell>
          <cell r="F121" t="str">
            <v>Gestión Administrativa</v>
          </cell>
          <cell r="G121" t="str">
            <v>N/A</v>
          </cell>
          <cell r="H121" t="str">
            <v>N/A</v>
          </cell>
          <cell r="I121">
            <v>0</v>
          </cell>
          <cell r="J121">
            <v>0</v>
          </cell>
          <cell r="K121" t="str">
            <v>Dirección Administrativa</v>
          </cell>
          <cell r="L121" t="str">
            <v>MPA1-P5-04</v>
          </cell>
          <cell r="M121" t="str">
            <v>Porcentaje de verificación del estado de los bienes inmuebles.</v>
          </cell>
          <cell r="N121" t="str">
            <v>Inspeccionar el estado real, material y jurídico de los bienes inmuebles registrados en el inventario de la entidad y que presentan circunstancias especiales como desocupados o invadidos</v>
          </cell>
          <cell r="O121" t="str">
            <v>Creciente</v>
          </cell>
          <cell r="P121" t="str">
            <v>Gestión</v>
          </cell>
          <cell r="Q121">
            <v>0</v>
          </cell>
          <cell r="R121" t="str">
            <v>Gestión</v>
          </cell>
          <cell r="S121" t="str">
            <v>Efectividad</v>
          </cell>
          <cell r="T121">
            <v>1</v>
          </cell>
          <cell r="U121" t="str">
            <v>N/A</v>
          </cell>
          <cell r="V121" t="str">
            <v>Porcentaje</v>
          </cell>
          <cell r="W121" t="str">
            <v>Si</v>
          </cell>
          <cell r="X121" t="str">
            <v>No</v>
          </cell>
          <cell r="Y121" t="str">
            <v>No</v>
          </cell>
          <cell r="Z121" t="str">
            <v>No</v>
          </cell>
          <cell r="AA121" t="str">
            <v>No</v>
          </cell>
          <cell r="AB121" t="str">
            <v>No</v>
          </cell>
          <cell r="AC121" t="str">
            <v>Número de bienes con informe de visita de verificación de estado</v>
          </cell>
          <cell r="AD121" t="str">
            <v>Informes de visitas de verificación del estado real, material y jurídico de los bienes inmuebles del grupo de bienes</v>
          </cell>
          <cell r="AE121" t="str">
            <v>Número de bienes reportados como desocupados o invadidos</v>
          </cell>
          <cell r="AF121" t="str">
            <v>Cronograma de visitas de verificación del estado real, material y jurídico de los bienes inmuebles  reportados como desocupados o invadidos del grupo de bienes</v>
          </cell>
          <cell r="AG121" t="str">
            <v>Número de bienes con informe de visita de verificación de Estado / Número de bienes reportados como desocupados o invadidos</v>
          </cell>
          <cell r="AH121" t="str">
            <v>Trimestral</v>
          </cell>
          <cell r="AI121">
            <v>0</v>
          </cell>
          <cell r="AJ121">
            <v>0</v>
          </cell>
          <cell r="AK121" t="str">
            <v>x</v>
          </cell>
          <cell r="AL121">
            <v>0</v>
          </cell>
          <cell r="AM121">
            <v>0</v>
          </cell>
          <cell r="AN121" t="str">
            <v>x</v>
          </cell>
          <cell r="AO121">
            <v>0</v>
          </cell>
          <cell r="AP121">
            <v>0</v>
          </cell>
          <cell r="AQ121" t="str">
            <v>x</v>
          </cell>
          <cell r="AR121">
            <v>0</v>
          </cell>
          <cell r="AS121">
            <v>0</v>
          </cell>
          <cell r="AT121" t="str">
            <v>x</v>
          </cell>
        </row>
        <row r="122">
          <cell r="B122">
            <v>118</v>
          </cell>
          <cell r="C122" t="str">
            <v>MPA1</v>
          </cell>
          <cell r="D122" t="str">
            <v>Gestión Soporte</v>
          </cell>
          <cell r="E122" t="str">
            <v>MPA1-P5</v>
          </cell>
          <cell r="F122" t="str">
            <v>Gestión Administrativa</v>
          </cell>
          <cell r="G122" t="str">
            <v>N/A</v>
          </cell>
          <cell r="H122" t="str">
            <v>N/A</v>
          </cell>
          <cell r="I122">
            <v>0</v>
          </cell>
          <cell r="J122">
            <v>0</v>
          </cell>
          <cell r="K122" t="str">
            <v>Dirección Administrativa</v>
          </cell>
          <cell r="L122" t="str">
            <v>MPA1-P5-05</v>
          </cell>
          <cell r="M122" t="str">
            <v>Oportunidad en la destinación de bienes recibidos por VH, V y M</v>
          </cell>
          <cell r="N122" t="str">
            <v>Realizar seguimiento a la destinación de bienes ingresados por Vh, V y M para el cumplimiento del objeto social del Instituto.</v>
          </cell>
          <cell r="O122" t="str">
            <v>Creciente</v>
          </cell>
          <cell r="P122" t="str">
            <v>Resultado</v>
          </cell>
          <cell r="Q122">
            <v>0</v>
          </cell>
          <cell r="R122" t="str">
            <v>Resultado</v>
          </cell>
          <cell r="S122" t="str">
            <v>Eficiencia</v>
          </cell>
          <cell r="T122">
            <v>1</v>
          </cell>
          <cell r="U122" t="str">
            <v>N/A</v>
          </cell>
          <cell r="V122" t="str">
            <v>Porcentaje</v>
          </cell>
          <cell r="W122" t="str">
            <v>Si</v>
          </cell>
          <cell r="X122" t="str">
            <v>Si</v>
          </cell>
          <cell r="Y122" t="str">
            <v>No</v>
          </cell>
          <cell r="Z122" t="str">
            <v>No</v>
          </cell>
          <cell r="AA122" t="str">
            <v>No</v>
          </cell>
          <cell r="AB122" t="str">
            <v>No</v>
          </cell>
          <cell r="AC122" t="str">
            <v>Número de bienes ingresados al patrimonio por Vh, V y M  con destinación oportuna</v>
          </cell>
          <cell r="AD122" t="str">
            <v>Informes de seguimiento a destinación de bienes ingresados al patrimonio por Vh, V, M.</v>
          </cell>
          <cell r="AE122" t="str">
            <v xml:space="preserve">Número de bienes ingresados al patrimonio por Vh, V y M  </v>
          </cell>
          <cell r="AF122" t="str">
            <v>Inventario de Bienes ingresados al patrimonio del ICBF por Vh, V y M</v>
          </cell>
          <cell r="AG122" t="str">
            <v xml:space="preserve">Número de bienes ingresados al patrimonio por Vh, V y M  con destinación oportuna /Número de bienes ingresados al patrimonio por Vh, V y M  </v>
          </cell>
          <cell r="AH122" t="str">
            <v>Cuatrimestral</v>
          </cell>
          <cell r="AI122">
            <v>0</v>
          </cell>
          <cell r="AJ122">
            <v>0</v>
          </cell>
          <cell r="AK122">
            <v>0</v>
          </cell>
          <cell r="AL122" t="str">
            <v>x</v>
          </cell>
          <cell r="AM122">
            <v>0</v>
          </cell>
          <cell r="AN122">
            <v>0</v>
          </cell>
          <cell r="AO122">
            <v>0</v>
          </cell>
          <cell r="AP122" t="str">
            <v>x</v>
          </cell>
          <cell r="AQ122">
            <v>0</v>
          </cell>
          <cell r="AR122">
            <v>0</v>
          </cell>
          <cell r="AS122">
            <v>0</v>
          </cell>
          <cell r="AT122" t="str">
            <v>x</v>
          </cell>
        </row>
        <row r="123">
          <cell r="B123">
            <v>119</v>
          </cell>
          <cell r="C123" t="str">
            <v>MPA1</v>
          </cell>
          <cell r="D123" t="str">
            <v>Gestión Soporte</v>
          </cell>
          <cell r="E123" t="str">
            <v>MPA1-P5</v>
          </cell>
          <cell r="F123" t="str">
            <v>Gestión Administrativa</v>
          </cell>
          <cell r="G123" t="str">
            <v>N/A</v>
          </cell>
          <cell r="H123" t="str">
            <v>N/A</v>
          </cell>
          <cell r="I123">
            <v>0</v>
          </cell>
          <cell r="J123">
            <v>0</v>
          </cell>
          <cell r="K123" t="str">
            <v>Dirección Administrativa</v>
          </cell>
          <cell r="L123" t="str">
            <v>MPA1-P5-06</v>
          </cell>
          <cell r="M123" t="str">
            <v>Porcentaje de Comodatos suscritos y registrados</v>
          </cell>
          <cell r="N123" t="str">
            <v>Realizar seguimiento a los bienes inmuebles del Instituto que son objeto de comodatos</v>
          </cell>
          <cell r="O123" t="str">
            <v>Creciente</v>
          </cell>
          <cell r="P123" t="str">
            <v>Resultado</v>
          </cell>
          <cell r="Q123">
            <v>0</v>
          </cell>
          <cell r="R123" t="str">
            <v>Resultado</v>
          </cell>
          <cell r="S123" t="str">
            <v>Efectividad</v>
          </cell>
          <cell r="T123">
            <v>1</v>
          </cell>
          <cell r="U123" t="str">
            <v>N/A</v>
          </cell>
          <cell r="V123" t="str">
            <v>Porcentaje</v>
          </cell>
          <cell r="W123" t="str">
            <v>Si</v>
          </cell>
          <cell r="X123" t="str">
            <v>Si</v>
          </cell>
          <cell r="Y123" t="str">
            <v>No</v>
          </cell>
          <cell r="Z123" t="str">
            <v>No</v>
          </cell>
          <cell r="AA123" t="str">
            <v>No</v>
          </cell>
          <cell r="AB123" t="str">
            <v>No</v>
          </cell>
          <cell r="AC123" t="str">
            <v>Número de bienes en Comodato suscritos y registrados</v>
          </cell>
          <cell r="AD123" t="str">
            <v>Contratos de comodato/Inventario de bienes actualizado</v>
          </cell>
          <cell r="AE123" t="str">
            <v>Número de bienes objeto de comodato</v>
          </cell>
          <cell r="AF123" t="str">
            <v>Inventario de bienes e informes de las sedes regionales</v>
          </cell>
          <cell r="AG123" t="str">
            <v>Número de bienes en Comodatos suscritos y registrados/Número de bienes objeto de comodato * 100</v>
          </cell>
          <cell r="AH123" t="str">
            <v>Trimestral</v>
          </cell>
          <cell r="AI123">
            <v>0</v>
          </cell>
          <cell r="AJ123">
            <v>0</v>
          </cell>
          <cell r="AK123" t="str">
            <v>x</v>
          </cell>
          <cell r="AL123">
            <v>0</v>
          </cell>
          <cell r="AM123">
            <v>0</v>
          </cell>
          <cell r="AN123" t="str">
            <v>x</v>
          </cell>
          <cell r="AO123">
            <v>0</v>
          </cell>
          <cell r="AP123">
            <v>0</v>
          </cell>
          <cell r="AQ123" t="str">
            <v>x</v>
          </cell>
          <cell r="AR123">
            <v>0</v>
          </cell>
          <cell r="AS123">
            <v>0</v>
          </cell>
          <cell r="AT123" t="str">
            <v>x</v>
          </cell>
        </row>
        <row r="124">
          <cell r="B124">
            <v>120</v>
          </cell>
          <cell r="C124" t="str">
            <v>MPA1</v>
          </cell>
          <cell r="D124" t="str">
            <v>Gestión Soporte</v>
          </cell>
          <cell r="E124" t="str">
            <v>MPA1-P5</v>
          </cell>
          <cell r="F124" t="str">
            <v>Gestión Administrativa</v>
          </cell>
          <cell r="G124" t="str">
            <v>Eficiencia administrativa</v>
          </cell>
          <cell r="H124" t="str">
            <v>Eficiencia administrativa y cero papel</v>
          </cell>
          <cell r="I124">
            <v>0</v>
          </cell>
          <cell r="J124">
            <v>0</v>
          </cell>
          <cell r="K124" t="str">
            <v>Dirección Administrativa</v>
          </cell>
          <cell r="L124" t="str">
            <v>PA-60</v>
          </cell>
          <cell r="M124" t="str">
            <v>Porcentaje de implementación de la estrategia Cero Papel</v>
          </cell>
          <cell r="N124" t="str">
            <v>Hacer seguimiento a las distintas etapas de redefinición e implementación de la estrategia cero papel.</v>
          </cell>
          <cell r="O124" t="str">
            <v>Creciente</v>
          </cell>
          <cell r="P124" t="str">
            <v>Gestión</v>
          </cell>
          <cell r="Q124">
            <v>0</v>
          </cell>
          <cell r="R124" t="str">
            <v>Gestión</v>
          </cell>
          <cell r="S124" t="str">
            <v>Efectividad</v>
          </cell>
          <cell r="T124">
            <v>0.6</v>
          </cell>
          <cell r="U124" t="str">
            <v>N/A</v>
          </cell>
          <cell r="V124" t="str">
            <v>Porcentaje</v>
          </cell>
          <cell r="W124" t="str">
            <v>Si</v>
          </cell>
          <cell r="X124" t="str">
            <v>No</v>
          </cell>
          <cell r="Y124" t="str">
            <v>No</v>
          </cell>
          <cell r="Z124" t="str">
            <v>No</v>
          </cell>
          <cell r="AA124" t="str">
            <v>No</v>
          </cell>
          <cell r="AB124" t="str">
            <v>Si</v>
          </cell>
          <cell r="AC124" t="str">
            <v>Número de actividades de la Estrategia Cero Papel ejecutadas</v>
          </cell>
          <cell r="AD124" t="str">
            <v>Cronograma de actividades para la implementación de la estrategia cero papel</v>
          </cell>
          <cell r="AE124" t="str">
            <v>Número de actividades de la Estrategia Cero Papel programadas</v>
          </cell>
          <cell r="AF124" t="str">
            <v>Plan de implementación de la estrategia cero papel</v>
          </cell>
          <cell r="AG124" t="str">
            <v>(Número de actividades de la Estrategia Cero Papel ejecutadas/ Número de actividades de la Estrategia Cero Papel programadas) *100</v>
          </cell>
          <cell r="AH124" t="str">
            <v>Trimestral</v>
          </cell>
          <cell r="AI124">
            <v>0</v>
          </cell>
          <cell r="AJ124">
            <v>0</v>
          </cell>
          <cell r="AK124" t="str">
            <v>x</v>
          </cell>
          <cell r="AL124">
            <v>0</v>
          </cell>
          <cell r="AM124">
            <v>0</v>
          </cell>
          <cell r="AN124" t="str">
            <v>x</v>
          </cell>
          <cell r="AO124">
            <v>0</v>
          </cell>
          <cell r="AP124">
            <v>0</v>
          </cell>
          <cell r="AQ124" t="str">
            <v>x</v>
          </cell>
          <cell r="AR124">
            <v>0</v>
          </cell>
          <cell r="AS124">
            <v>0</v>
          </cell>
          <cell r="AT124" t="str">
            <v>x</v>
          </cell>
        </row>
        <row r="125">
          <cell r="B125">
            <v>121</v>
          </cell>
          <cell r="C125" t="str">
            <v>MPA1</v>
          </cell>
          <cell r="D125" t="str">
            <v>Gestión Soporte</v>
          </cell>
          <cell r="E125" t="str">
            <v>MPA1-P5</v>
          </cell>
          <cell r="F125" t="str">
            <v>Gestión Administrativa</v>
          </cell>
          <cell r="G125" t="str">
            <v>Gestión misional y de gobierno</v>
          </cell>
          <cell r="H125" t="str">
            <v>Indicadores y metas de gobierno</v>
          </cell>
          <cell r="I125">
            <v>0</v>
          </cell>
          <cell r="J125">
            <v>0</v>
          </cell>
          <cell r="K125" t="str">
            <v>Dirección Administrativa</v>
          </cell>
          <cell r="L125" t="str">
            <v>PA-61</v>
          </cell>
          <cell r="M125" t="str">
            <v>Número de  Centros de Desarrollo Infantil construidos</v>
          </cell>
          <cell r="N125" t="str">
            <v>Medir la efectividad en la construcción de Centros de Desarrollo Infantil, requeridos en el territorio nacional.</v>
          </cell>
          <cell r="O125" t="str">
            <v>Creciente</v>
          </cell>
          <cell r="P125" t="str">
            <v>Producto</v>
          </cell>
          <cell r="Q125">
            <v>23</v>
          </cell>
          <cell r="R125" t="str">
            <v>Producto</v>
          </cell>
          <cell r="S125" t="str">
            <v>efectividad</v>
          </cell>
          <cell r="T125">
            <v>50</v>
          </cell>
          <cell r="U125">
            <v>300</v>
          </cell>
          <cell r="V125" t="str">
            <v>Número</v>
          </cell>
          <cell r="W125" t="str">
            <v>Si</v>
          </cell>
          <cell r="X125" t="str">
            <v>No</v>
          </cell>
          <cell r="Y125" t="str">
            <v>No</v>
          </cell>
          <cell r="Z125" t="str">
            <v>No</v>
          </cell>
          <cell r="AA125" t="str">
            <v>No</v>
          </cell>
          <cell r="AB125" t="str">
            <v>Si</v>
          </cell>
          <cell r="AC125" t="str">
            <v>Número de Centros de Desarrollo Infantil para la primera infancia entregados en 2015</v>
          </cell>
          <cell r="AD125" t="str">
            <v>Actas de terminación de contratro de obra, o Acta de verificación de Infraestructura</v>
          </cell>
          <cell r="AE125" t="str">
            <v>Número de Centros de Desarrollo Infantil para la primera infancia programados para construcción</v>
          </cell>
          <cell r="AF125" t="str">
            <v>Memorando emitido por la Dirección de Primera Infancia con la planeación para construcción de CDI</v>
          </cell>
          <cell r="AG125" t="str">
            <v>Número de Centros de Desarrollo Infantil para la primera infancia construidos</v>
          </cell>
          <cell r="AH125" t="str">
            <v>Semestral</v>
          </cell>
          <cell r="AI125">
            <v>0</v>
          </cell>
          <cell r="AJ125">
            <v>0</v>
          </cell>
          <cell r="AK125">
            <v>0</v>
          </cell>
          <cell r="AL125">
            <v>0</v>
          </cell>
          <cell r="AM125">
            <v>0</v>
          </cell>
          <cell r="AN125" t="str">
            <v>x</v>
          </cell>
          <cell r="AO125">
            <v>0</v>
          </cell>
          <cell r="AP125">
            <v>0</v>
          </cell>
          <cell r="AQ125">
            <v>0</v>
          </cell>
          <cell r="AR125">
            <v>0</v>
          </cell>
          <cell r="AS125">
            <v>0</v>
          </cell>
          <cell r="AT125" t="str">
            <v>x</v>
          </cell>
        </row>
        <row r="126">
          <cell r="B126">
            <v>122</v>
          </cell>
          <cell r="C126" t="str">
            <v>MPA1</v>
          </cell>
          <cell r="D126" t="str">
            <v>Gestión Soporte</v>
          </cell>
          <cell r="E126" t="str">
            <v>MPA1-P5</v>
          </cell>
          <cell r="F126" t="str">
            <v>Gestión Administrativa</v>
          </cell>
          <cell r="G126" t="str">
            <v>N/A</v>
          </cell>
          <cell r="H126" t="str">
            <v>N/A</v>
          </cell>
          <cell r="I126">
            <v>0</v>
          </cell>
          <cell r="J126">
            <v>0</v>
          </cell>
          <cell r="K126" t="str">
            <v>Dirección Administrativa</v>
          </cell>
          <cell r="L126" t="str">
            <v>MPA1-P5-07</v>
          </cell>
          <cell r="M126" t="str">
            <v xml:space="preserve"> Ejecución Presupuestal de Gestión Ambiental </v>
          </cell>
          <cell r="N126" t="str">
            <v xml:space="preserve">Realizar seguimiento al presupuesto asignado para la ejecución de los Planes de Gestión Ambiental </v>
          </cell>
          <cell r="O126" t="str">
            <v>Creciente</v>
          </cell>
          <cell r="P126" t="str">
            <v>Gestión</v>
          </cell>
          <cell r="Q126">
            <v>0.95</v>
          </cell>
          <cell r="R126" t="str">
            <v>Gestión</v>
          </cell>
          <cell r="S126" t="str">
            <v>Eficacia</v>
          </cell>
          <cell r="T126">
            <v>0.98</v>
          </cell>
          <cell r="U126" t="str">
            <v>N/A</v>
          </cell>
          <cell r="V126" t="str">
            <v>Porcentaje</v>
          </cell>
          <cell r="W126" t="str">
            <v>Si</v>
          </cell>
          <cell r="X126" t="str">
            <v>Si</v>
          </cell>
          <cell r="Y126" t="str">
            <v>No</v>
          </cell>
          <cell r="Z126" t="str">
            <v>No</v>
          </cell>
          <cell r="AA126" t="str">
            <v>No</v>
          </cell>
          <cell r="AB126" t="str">
            <v>No</v>
          </cell>
          <cell r="AC126" t="str">
            <v xml:space="preserve">Presupuesto pagado ejecutado en la implementación de los planes de Gestión Ambiental </v>
          </cell>
          <cell r="AD126" t="str">
            <v xml:space="preserve">Formato de seguimiento al presupuesto de Gestion Ambiental del rubro C 123300-1-112 </v>
          </cell>
          <cell r="AE126" t="str">
            <v xml:space="preserve">Presupuesto asignado para la implementación del plan de Gestión Ambiental </v>
          </cell>
          <cell r="AF126" t="str">
            <v xml:space="preserve">Resolución de asignación de presupuesto  de Gestion Ambiental </v>
          </cell>
          <cell r="AG126" t="str">
            <v>Presupuesto pagado ejecutado en la implementación de los planes de Gestión Ambiental / presupuesto asignado para la implementación del plan de Gestión Ambiental *100</v>
          </cell>
          <cell r="AH126" t="str">
            <v>Mensual</v>
          </cell>
          <cell r="AI126">
            <v>0</v>
          </cell>
          <cell r="AJ126">
            <v>0</v>
          </cell>
          <cell r="AK126">
            <v>0</v>
          </cell>
          <cell r="AL126" t="str">
            <v>x</v>
          </cell>
          <cell r="AM126" t="str">
            <v>x</v>
          </cell>
          <cell r="AN126" t="str">
            <v>x</v>
          </cell>
          <cell r="AO126" t="str">
            <v>x</v>
          </cell>
          <cell r="AP126" t="str">
            <v>x</v>
          </cell>
          <cell r="AQ126" t="str">
            <v>x</v>
          </cell>
          <cell r="AR126" t="str">
            <v>x</v>
          </cell>
          <cell r="AS126" t="str">
            <v>x</v>
          </cell>
          <cell r="AT126" t="str">
            <v>x</v>
          </cell>
        </row>
        <row r="127">
          <cell r="B127">
            <v>123</v>
          </cell>
          <cell r="C127" t="str">
            <v>MPA1</v>
          </cell>
          <cell r="D127" t="str">
            <v>Gestión Soporte</v>
          </cell>
          <cell r="E127" t="str">
            <v>MPA1-P5</v>
          </cell>
          <cell r="F127" t="str">
            <v>Gestión Administrativa</v>
          </cell>
          <cell r="G127" t="str">
            <v>N/A</v>
          </cell>
          <cell r="H127" t="str">
            <v>N/A</v>
          </cell>
          <cell r="I127">
            <v>0</v>
          </cell>
          <cell r="J127">
            <v>0</v>
          </cell>
          <cell r="K127" t="str">
            <v>Dirección Administrativa</v>
          </cell>
          <cell r="L127" t="str">
            <v>MPA1-P5-08</v>
          </cell>
          <cell r="M127" t="str">
            <v xml:space="preserve">Índice de cumplimiento de la Gestión Ambiental </v>
          </cell>
          <cell r="N127" t="str">
            <v>Realizar seguimiento al cumplimiento de los Planes de Gestión Ambiental</v>
          </cell>
          <cell r="O127" t="str">
            <v>Creciente</v>
          </cell>
          <cell r="P127" t="str">
            <v>Gestión</v>
          </cell>
          <cell r="Q127">
            <v>0.95</v>
          </cell>
          <cell r="R127" t="str">
            <v>Gestión</v>
          </cell>
          <cell r="S127" t="str">
            <v>Eficacia</v>
          </cell>
          <cell r="T127">
            <v>0.98</v>
          </cell>
          <cell r="U127" t="str">
            <v>N/A</v>
          </cell>
          <cell r="V127" t="str">
            <v>Porcentaje</v>
          </cell>
          <cell r="W127" t="str">
            <v>Si</v>
          </cell>
          <cell r="X127" t="str">
            <v>Si</v>
          </cell>
          <cell r="Y127" t="str">
            <v>No</v>
          </cell>
          <cell r="Z127" t="str">
            <v>No</v>
          </cell>
          <cell r="AA127" t="str">
            <v>No</v>
          </cell>
          <cell r="AB127" t="str">
            <v>No</v>
          </cell>
          <cell r="AC127" t="str">
            <v xml:space="preserve">Número de actividades desarrolladas del plan de Gestión Ambiental </v>
          </cell>
          <cell r="AD127" t="str">
            <v xml:space="preserve">Informes de seguimiento a las actividades de los Planes de Gestion Ambiental </v>
          </cell>
          <cell r="AE127" t="str">
            <v xml:space="preserve">Actividades programadas en los Planes de Gestión Ambiental </v>
          </cell>
          <cell r="AF127" t="str">
            <v xml:space="preserve">Planes de Gestion Ambiental </v>
          </cell>
          <cell r="AG127" t="str">
            <v>Número de programas del plan de Gestión Ambiental desarrollados satisfactoriamente / Número de programas contemplados en el Plan de Gestión Ambiental  x 100</v>
          </cell>
          <cell r="AH127" t="str">
            <v>Mensual</v>
          </cell>
          <cell r="AI127">
            <v>0</v>
          </cell>
          <cell r="AJ127">
            <v>0</v>
          </cell>
          <cell r="AK127">
            <v>0</v>
          </cell>
          <cell r="AL127" t="str">
            <v>x</v>
          </cell>
          <cell r="AM127" t="str">
            <v>x</v>
          </cell>
          <cell r="AN127" t="str">
            <v>x</v>
          </cell>
          <cell r="AO127" t="str">
            <v>x</v>
          </cell>
          <cell r="AP127" t="str">
            <v>x</v>
          </cell>
          <cell r="AQ127" t="str">
            <v>x</v>
          </cell>
          <cell r="AR127" t="str">
            <v>x</v>
          </cell>
          <cell r="AS127" t="str">
            <v>x</v>
          </cell>
          <cell r="AT127" t="str">
            <v>x</v>
          </cell>
        </row>
        <row r="128">
          <cell r="B128">
            <v>124</v>
          </cell>
          <cell r="C128" t="str">
            <v>MPA1</v>
          </cell>
          <cell r="D128" t="str">
            <v>Gestión Soporte</v>
          </cell>
          <cell r="E128" t="str">
            <v>MPA1-P5</v>
          </cell>
          <cell r="F128" t="str">
            <v>Gestión Administrativa</v>
          </cell>
          <cell r="G128" t="str">
            <v>N/A</v>
          </cell>
          <cell r="H128" t="str">
            <v>N/A</v>
          </cell>
          <cell r="I128">
            <v>0</v>
          </cell>
          <cell r="J128">
            <v>0</v>
          </cell>
          <cell r="K128" t="str">
            <v>Dirección Administrativa</v>
          </cell>
          <cell r="L128" t="str">
            <v>MPA1-P5-09</v>
          </cell>
          <cell r="M128" t="str">
            <v>Porcentaje de archivos de gestión en soporte físico Organizados</v>
          </cell>
          <cell r="N128" t="str">
            <v>Realizar seguimiento y evaluación a la aplicación de los procesos técnicos de organización de archivos en soporte físico a los expedientes en gestión.</v>
          </cell>
          <cell r="O128" t="str">
            <v>Creciente</v>
          </cell>
          <cell r="P128" t="str">
            <v>Gestión</v>
          </cell>
          <cell r="Q128">
            <v>0</v>
          </cell>
          <cell r="R128" t="str">
            <v>Gestión</v>
          </cell>
          <cell r="S128" t="str">
            <v>Eficacia</v>
          </cell>
          <cell r="T128">
            <v>1</v>
          </cell>
          <cell r="U128" t="str">
            <v>N/A</v>
          </cell>
          <cell r="V128" t="str">
            <v>Porcentaje</v>
          </cell>
          <cell r="W128" t="str">
            <v>Si</v>
          </cell>
          <cell r="X128" t="str">
            <v>Si</v>
          </cell>
          <cell r="Y128" t="str">
            <v>No</v>
          </cell>
          <cell r="Z128" t="str">
            <v>No</v>
          </cell>
          <cell r="AA128" t="str">
            <v>No</v>
          </cell>
          <cell r="AB128" t="str">
            <v>No</v>
          </cell>
          <cell r="AC128" t="str">
            <v>Metros Lineales de Archivos en Soporte Físico Organizados</v>
          </cell>
          <cell r="AD128" t="str">
            <v>Matriz trimestral en donde se reportan los metros lineales organizados en soporte físico por Regional incluyendo los Centros Zonales</v>
          </cell>
          <cell r="AE128" t="str">
            <v>Metros lineales de archivos en soporte físico proyectados para Organización</v>
          </cell>
          <cell r="AF128" t="str">
            <v>Proyección de la producción documental física y crecimiento de los archivos de gestión (6000 ml)</v>
          </cell>
          <cell r="AG128" t="str">
            <v>Metros lineales de archivos en soporte físico Organizados /  Metros lineales en soporte físico proyectados para la organización (6000) X  1000</v>
          </cell>
          <cell r="AH128" t="str">
            <v>Trimestral</v>
          </cell>
          <cell r="AI128">
            <v>0</v>
          </cell>
          <cell r="AJ128">
            <v>0</v>
          </cell>
          <cell r="AK128" t="str">
            <v>x</v>
          </cell>
          <cell r="AL128">
            <v>0</v>
          </cell>
          <cell r="AM128">
            <v>0</v>
          </cell>
          <cell r="AN128" t="str">
            <v>x</v>
          </cell>
          <cell r="AO128">
            <v>0</v>
          </cell>
          <cell r="AP128">
            <v>0</v>
          </cell>
          <cell r="AQ128" t="str">
            <v>x</v>
          </cell>
          <cell r="AR128">
            <v>0</v>
          </cell>
          <cell r="AS128">
            <v>0</v>
          </cell>
          <cell r="AT128" t="str">
            <v>x</v>
          </cell>
        </row>
        <row r="129">
          <cell r="B129">
            <v>125</v>
          </cell>
          <cell r="C129" t="str">
            <v>MPA1</v>
          </cell>
          <cell r="D129" t="str">
            <v>Gestión Soporte</v>
          </cell>
          <cell r="E129" t="str">
            <v>MPA1-P5</v>
          </cell>
          <cell r="F129" t="str">
            <v>Gestión Administrativa</v>
          </cell>
          <cell r="G129" t="str">
            <v>Eficiencia administrativa</v>
          </cell>
          <cell r="H129" t="str">
            <v>Gestión documental</v>
          </cell>
          <cell r="I129">
            <v>0</v>
          </cell>
          <cell r="J129">
            <v>0</v>
          </cell>
          <cell r="K129" t="str">
            <v>Dirección Administrativa</v>
          </cell>
          <cell r="L129" t="str">
            <v>PA-62</v>
          </cell>
          <cell r="M129" t="str">
            <v xml:space="preserve">Porcentaje de archivos transferidos en soporte físico al Archivo Central Unificado del ICBF </v>
          </cell>
          <cell r="N129" t="str">
            <v>Medir las transferencias de los expedientes correspondiente a los Archivos Centrales Regionales, Históricos y de Fondos Acumulados a la bodega del Archivo Central Único del ICBF.</v>
          </cell>
          <cell r="O129" t="str">
            <v>Creciente</v>
          </cell>
          <cell r="P129" t="str">
            <v>Resultado/Producto</v>
          </cell>
          <cell r="Q129" t="str">
            <v>N/A</v>
          </cell>
          <cell r="R129" t="str">
            <v>Resultado/Producto</v>
          </cell>
          <cell r="S129" t="str">
            <v>Eficacia</v>
          </cell>
          <cell r="T129">
            <v>0.2</v>
          </cell>
          <cell r="U129" t="str">
            <v>N/A</v>
          </cell>
          <cell r="V129" t="str">
            <v>Porcentaje</v>
          </cell>
          <cell r="W129" t="str">
            <v>Si</v>
          </cell>
          <cell r="X129" t="str">
            <v>No</v>
          </cell>
          <cell r="Y129" t="str">
            <v>No</v>
          </cell>
          <cell r="Z129" t="str">
            <v>No</v>
          </cell>
          <cell r="AA129" t="str">
            <v>No</v>
          </cell>
          <cell r="AB129" t="str">
            <v>Si</v>
          </cell>
          <cell r="AC129" t="str">
            <v>Metros lineales transferidos  al archivo central unificado durante 2015</v>
          </cell>
          <cell r="AD129" t="str">
            <v xml:space="preserve">Reporte en la matriz mensual en donde se evidencien los metros lineales transferidos </v>
          </cell>
          <cell r="AE129" t="str">
            <v xml:space="preserve">Metros lineales programados para ser transferidos al archivo central durante el 2015
</v>
          </cell>
          <cell r="AF129" t="str">
            <v xml:space="preserve">Programa de transferencias del grupo de Gestión Documental </v>
          </cell>
          <cell r="AG129" t="str">
            <v xml:space="preserve">
Metros lineales transferidos en 2014 al archivo central debidamente organizados /  total Metros lineales transferidos al archivo central en 2014 X  100</v>
          </cell>
          <cell r="AH129" t="str">
            <v>cuatrimestral</v>
          </cell>
          <cell r="AI129">
            <v>0</v>
          </cell>
          <cell r="AJ129">
            <v>0</v>
          </cell>
          <cell r="AK129">
            <v>0</v>
          </cell>
          <cell r="AL129" t="str">
            <v>x</v>
          </cell>
          <cell r="AM129">
            <v>0</v>
          </cell>
          <cell r="AN129">
            <v>0</v>
          </cell>
          <cell r="AO129">
            <v>0</v>
          </cell>
          <cell r="AP129" t="str">
            <v>x</v>
          </cell>
          <cell r="AQ129">
            <v>0</v>
          </cell>
          <cell r="AR129">
            <v>0</v>
          </cell>
          <cell r="AS129">
            <v>0</v>
          </cell>
          <cell r="AT129" t="str">
            <v>x</v>
          </cell>
        </row>
        <row r="130">
          <cell r="B130">
            <v>126</v>
          </cell>
          <cell r="C130" t="str">
            <v>MPA1</v>
          </cell>
          <cell r="D130" t="str">
            <v>Gestión Soporte</v>
          </cell>
          <cell r="E130" t="str">
            <v>MPA1-P5</v>
          </cell>
          <cell r="F130" t="str">
            <v>Gestión Administrativa</v>
          </cell>
          <cell r="G130" t="str">
            <v>N/A</v>
          </cell>
          <cell r="H130" t="str">
            <v>N/A</v>
          </cell>
          <cell r="I130">
            <v>0</v>
          </cell>
          <cell r="J130">
            <v>0</v>
          </cell>
          <cell r="K130" t="str">
            <v>Dirección Administrativa</v>
          </cell>
          <cell r="L130" t="str">
            <v>MPA1-P5-10</v>
          </cell>
          <cell r="M130" t="str">
            <v>Porcentaje del nivel de cumplimiento estándar de consumo de agua</v>
          </cell>
          <cell r="N130" t="str">
            <v>Medir el consumo de agua en la Sede de la Dirección General y las Regionales del ICBF, frente a los estándares de consumo fijados,  para establecer el ahorro en el consumo de agua.</v>
          </cell>
          <cell r="O130" t="str">
            <v>Estático</v>
          </cell>
          <cell r="P130" t="str">
            <v>Resultado/Producto</v>
          </cell>
          <cell r="Q130">
            <v>0.98</v>
          </cell>
          <cell r="R130" t="str">
            <v>Resultado/Producto</v>
          </cell>
          <cell r="S130" t="str">
            <v>Eficacia</v>
          </cell>
          <cell r="T130">
            <v>0.98</v>
          </cell>
          <cell r="U130" t="str">
            <v>N/A</v>
          </cell>
          <cell r="V130" t="str">
            <v>Porcentaje</v>
          </cell>
          <cell r="W130" t="str">
            <v>Si</v>
          </cell>
          <cell r="X130" t="str">
            <v>Si</v>
          </cell>
          <cell r="Y130" t="str">
            <v>No</v>
          </cell>
          <cell r="Z130" t="str">
            <v>No</v>
          </cell>
          <cell r="AA130" t="str">
            <v>No</v>
          </cell>
          <cell r="AB130" t="str">
            <v>No</v>
          </cell>
          <cell r="AC130" t="str">
            <v>Consumo de agua de la Sede de la Dirección General y Regionales en el Periodo establecido.</v>
          </cell>
          <cell r="AD130" t="str">
            <v xml:space="preserve">F01 PA03 M Valija Servicios Publicos </v>
          </cell>
          <cell r="AE130" t="str">
            <v>Estándar de consumo de agua de Cada Regional y Sede de la Dirección General.</v>
          </cell>
          <cell r="AF130" t="str">
            <v>F01 PA03 M Valija Servicios Publicos</v>
          </cell>
          <cell r="AG130" t="str">
            <v>Unidades de Consumo en el periodo, Dirección General, Regional / Unidades de Consumo Estándar  Dirección General, Regional *100%</v>
          </cell>
          <cell r="AH130" t="str">
            <v>Cuatrimestre</v>
          </cell>
          <cell r="AI130">
            <v>0</v>
          </cell>
          <cell r="AJ130">
            <v>0</v>
          </cell>
          <cell r="AK130">
            <v>0</v>
          </cell>
          <cell r="AL130" t="str">
            <v>x</v>
          </cell>
          <cell r="AM130">
            <v>0</v>
          </cell>
          <cell r="AN130">
            <v>0</v>
          </cell>
          <cell r="AO130">
            <v>0</v>
          </cell>
          <cell r="AP130" t="str">
            <v>x</v>
          </cell>
          <cell r="AQ130">
            <v>0</v>
          </cell>
          <cell r="AR130">
            <v>0</v>
          </cell>
          <cell r="AS130">
            <v>0</v>
          </cell>
          <cell r="AT130" t="str">
            <v>x</v>
          </cell>
        </row>
        <row r="131">
          <cell r="B131">
            <v>127</v>
          </cell>
          <cell r="C131" t="str">
            <v>MPA1</v>
          </cell>
          <cell r="D131" t="str">
            <v>Gestión Soporte</v>
          </cell>
          <cell r="E131" t="str">
            <v>MPA1-P5</v>
          </cell>
          <cell r="F131" t="str">
            <v>Gestión Administrativa</v>
          </cell>
          <cell r="G131" t="str">
            <v>N/A</v>
          </cell>
          <cell r="H131" t="str">
            <v>N/A</v>
          </cell>
          <cell r="I131">
            <v>0</v>
          </cell>
          <cell r="J131">
            <v>0</v>
          </cell>
          <cell r="K131" t="str">
            <v>Dirección Administrativa</v>
          </cell>
          <cell r="L131" t="str">
            <v>MPA1-P5-11</v>
          </cell>
          <cell r="M131" t="str">
            <v>Porcentaje del Nivel de cumplimiento estándar de consumo del recurso energético.</v>
          </cell>
          <cell r="N131" t="str">
            <v>Medir el consumo del recurso energético en las Regionales y Sede de la Dirección
General del ICBF, frente a los estándares de consumo fijados para cada una.</v>
          </cell>
          <cell r="O131" t="str">
            <v>Estático</v>
          </cell>
          <cell r="P131" t="str">
            <v>Resultado/Producto</v>
          </cell>
          <cell r="Q131">
            <v>0.97</v>
          </cell>
          <cell r="R131" t="str">
            <v>Resultado/Producto</v>
          </cell>
          <cell r="S131" t="str">
            <v>Eficacia</v>
          </cell>
          <cell r="T131">
            <v>0.97</v>
          </cell>
          <cell r="U131" t="str">
            <v>N/A</v>
          </cell>
          <cell r="V131" t="str">
            <v>Porcentaje</v>
          </cell>
          <cell r="W131" t="str">
            <v>Si</v>
          </cell>
          <cell r="X131" t="str">
            <v>Si</v>
          </cell>
          <cell r="Y131" t="str">
            <v>No</v>
          </cell>
          <cell r="Z131" t="str">
            <v>No</v>
          </cell>
          <cell r="AA131" t="str">
            <v>No</v>
          </cell>
          <cell r="AB131" t="str">
            <v>No</v>
          </cell>
          <cell r="AC131" t="str">
            <v xml:space="preserve"> Consumo de energia en Regionales y Sede de la Dirección General del Periodo establecido.</v>
          </cell>
          <cell r="AD131" t="str">
            <v>F01 PA03 M Valija Servicios Publicos</v>
          </cell>
          <cell r="AE131" t="str">
            <v>Estándar de consumo de energia de Cada Regional y Sede de la Dirección General.</v>
          </cell>
          <cell r="AF131" t="str">
            <v>F01 PA03 M Valija Servicios Publicos</v>
          </cell>
          <cell r="AG131" t="str">
            <v>(Unidades de Consumo en el Periodo, Regional, Dirección General / Unidades de Consumo Estándar  Regional, Dirección General) *100%</v>
          </cell>
          <cell r="AH131" t="str">
            <v>Cuatrimestre</v>
          </cell>
          <cell r="AI131">
            <v>0</v>
          </cell>
          <cell r="AJ131">
            <v>0</v>
          </cell>
          <cell r="AK131">
            <v>0</v>
          </cell>
          <cell r="AL131" t="str">
            <v>x</v>
          </cell>
          <cell r="AM131">
            <v>0</v>
          </cell>
          <cell r="AN131">
            <v>0</v>
          </cell>
          <cell r="AO131">
            <v>0</v>
          </cell>
          <cell r="AP131" t="str">
            <v>x</v>
          </cell>
          <cell r="AQ131">
            <v>0</v>
          </cell>
          <cell r="AR131">
            <v>0</v>
          </cell>
          <cell r="AS131">
            <v>0</v>
          </cell>
          <cell r="AT131" t="str">
            <v>x</v>
          </cell>
        </row>
        <row r="132">
          <cell r="B132">
            <v>128</v>
          </cell>
          <cell r="C132" t="str">
            <v>MPA1</v>
          </cell>
          <cell r="D132" t="str">
            <v>Gestión Soporte</v>
          </cell>
          <cell r="E132" t="str">
            <v>MPA1-P6</v>
          </cell>
          <cell r="F132" t="str">
            <v>Gestión Contratación</v>
          </cell>
          <cell r="G132" t="str">
            <v>Gestión misional y de Gobierno</v>
          </cell>
          <cell r="H132" t="str">
            <v>Indicadores y metas de gobierno</v>
          </cell>
          <cell r="I132">
            <v>0</v>
          </cell>
          <cell r="J132">
            <v>0</v>
          </cell>
          <cell r="K132" t="str">
            <v>Dirección de Contratación</v>
          </cell>
          <cell r="L132" t="str">
            <v>PA-63</v>
          </cell>
          <cell r="M132" t="str">
            <v xml:space="preserve">Porcentaje de avance de la actualización y aplicación del Proceso de Gestión de Contratación en la Sede de la Dirección Nacional y Direcciones Regionales </v>
          </cell>
          <cell r="N132" t="str">
            <v>Identificar de avance en la revision, actualización y aplicación del proceso de Gestión de Contratación.</v>
          </cell>
          <cell r="O132" t="str">
            <v>Creciente</v>
          </cell>
          <cell r="P132" t="str">
            <v>Resultado</v>
          </cell>
          <cell r="Q132">
            <v>0</v>
          </cell>
          <cell r="R132" t="str">
            <v>Resultado</v>
          </cell>
          <cell r="S132" t="str">
            <v>Calidad</v>
          </cell>
          <cell r="T132">
            <v>1</v>
          </cell>
          <cell r="U132">
            <v>1</v>
          </cell>
          <cell r="V132" t="str">
            <v>Porcentaje</v>
          </cell>
          <cell r="W132" t="str">
            <v>Si</v>
          </cell>
          <cell r="X132" t="str">
            <v>Si</v>
          </cell>
          <cell r="Y132" t="str">
            <v>No</v>
          </cell>
          <cell r="Z132" t="str">
            <v>No</v>
          </cell>
          <cell r="AA132" t="str">
            <v>Si</v>
          </cell>
          <cell r="AB132" t="str">
            <v>Si</v>
          </cell>
          <cell r="AC132" t="str">
            <v xml:space="preserve">Numero de actividades de la actualización y aplicación del procesos desarrolladas </v>
          </cell>
          <cell r="AD132" t="str">
            <v xml:space="preserve">Reporte de la Direccion de Contratacion </v>
          </cell>
          <cell r="AE132" t="str">
            <v>Numero de actividades de la actualización y aplicación del proceso totales</v>
          </cell>
          <cell r="AF132" t="str">
            <v>Plan de Accion 2015</v>
          </cell>
          <cell r="AG132" t="str">
            <v>Numero de actividades de la actualización y aplicación del procesos desarrolladas sobre numero de actividades de la actualización y aplicación del proceso totales</v>
          </cell>
          <cell r="AH132" t="str">
            <v>Trimestral</v>
          </cell>
          <cell r="AI132">
            <v>0</v>
          </cell>
          <cell r="AJ132">
            <v>0</v>
          </cell>
          <cell r="AK132" t="str">
            <v>x</v>
          </cell>
          <cell r="AL132">
            <v>0</v>
          </cell>
          <cell r="AM132">
            <v>0</v>
          </cell>
          <cell r="AN132" t="str">
            <v>x</v>
          </cell>
          <cell r="AO132">
            <v>0</v>
          </cell>
          <cell r="AP132">
            <v>0</v>
          </cell>
          <cell r="AQ132" t="str">
            <v>x</v>
          </cell>
          <cell r="AR132">
            <v>0</v>
          </cell>
          <cell r="AS132">
            <v>0</v>
          </cell>
          <cell r="AT132" t="str">
            <v>x</v>
          </cell>
        </row>
        <row r="133">
          <cell r="B133">
            <v>129</v>
          </cell>
          <cell r="C133" t="str">
            <v>MPA1</v>
          </cell>
          <cell r="D133" t="str">
            <v>Gestión Soporte</v>
          </cell>
          <cell r="E133" t="str">
            <v>MPA1-P6</v>
          </cell>
          <cell r="F133" t="str">
            <v>Gestión Contratación</v>
          </cell>
          <cell r="G133" t="str">
            <v>Gestión misional y de Gobierno</v>
          </cell>
          <cell r="H133" t="str">
            <v>Indicadores y metas de gobierno</v>
          </cell>
          <cell r="I133">
            <v>0</v>
          </cell>
          <cell r="J133">
            <v>0</v>
          </cell>
          <cell r="K133" t="str">
            <v>Dirección de Contratación</v>
          </cell>
          <cell r="L133" t="str">
            <v>PA-64</v>
          </cell>
          <cell r="M133" t="str">
            <v>Porcentaje de contratos liquidados de la Sede de la Dirección Nacional y Direcciones Regionales</v>
          </cell>
          <cell r="N133" t="str">
            <v>Identificar el porcentaje de contratos liquidados de la Sede de la Dirección Nacional y Direcciones Regionales.</v>
          </cell>
          <cell r="O133" t="str">
            <v>Estático</v>
          </cell>
          <cell r="P133" t="str">
            <v>Resultado</v>
          </cell>
          <cell r="Q133">
            <v>0.18</v>
          </cell>
          <cell r="R133" t="str">
            <v>Resultado</v>
          </cell>
          <cell r="S133" t="str">
            <v>Calidad</v>
          </cell>
          <cell r="T133">
            <v>1</v>
          </cell>
          <cell r="U133">
            <v>1</v>
          </cell>
          <cell r="V133" t="str">
            <v>Porcentaje</v>
          </cell>
          <cell r="W133" t="str">
            <v>Si</v>
          </cell>
          <cell r="X133" t="str">
            <v>Si</v>
          </cell>
          <cell r="Y133" t="str">
            <v>No</v>
          </cell>
          <cell r="Z133" t="str">
            <v>No</v>
          </cell>
          <cell r="AA133" t="str">
            <v>No</v>
          </cell>
          <cell r="AB133" t="str">
            <v>Si</v>
          </cell>
          <cell r="AC133" t="str">
            <v>Numero de contratos Liquidados</v>
          </cell>
          <cell r="AD133" t="str">
            <v>FUC actualizado de la Sede de la Direccion Nacional y  Direcciones Regionales par las diferentes vigencias.</v>
          </cell>
          <cell r="AE133" t="str">
            <v>Numero de Contratos por Liquidar</v>
          </cell>
          <cell r="AF133" t="str">
            <v>FUC actualizado de la Sede de la Direccion Nacional y  Direcciones Regionales par las diferentes vigencias.</v>
          </cell>
          <cell r="AG133" t="str">
            <v>Numero de Contratos Liquidados sobre Numero de Contratos totales por liquidar</v>
          </cell>
          <cell r="AH133" t="str">
            <v>Bimestral</v>
          </cell>
          <cell r="AI133">
            <v>0</v>
          </cell>
          <cell r="AJ133" t="str">
            <v>x</v>
          </cell>
          <cell r="AK133">
            <v>0</v>
          </cell>
          <cell r="AL133" t="str">
            <v>x</v>
          </cell>
          <cell r="AM133">
            <v>0</v>
          </cell>
          <cell r="AN133" t="str">
            <v>x</v>
          </cell>
          <cell r="AO133">
            <v>0</v>
          </cell>
          <cell r="AP133" t="str">
            <v>x</v>
          </cell>
          <cell r="AQ133">
            <v>0</v>
          </cell>
          <cell r="AR133" t="str">
            <v>x</v>
          </cell>
          <cell r="AS133">
            <v>0</v>
          </cell>
          <cell r="AT133" t="str">
            <v>x</v>
          </cell>
        </row>
        <row r="134">
          <cell r="B134">
            <v>130</v>
          </cell>
          <cell r="C134" t="str">
            <v>MPA2</v>
          </cell>
          <cell r="D134" t="str">
            <v>Gestión Jurídica</v>
          </cell>
          <cell r="E134" t="str">
            <v>N/A</v>
          </cell>
          <cell r="F134" t="str">
            <v>N/A</v>
          </cell>
          <cell r="G134" t="str">
            <v>N/A</v>
          </cell>
          <cell r="H134" t="str">
            <v>N/A</v>
          </cell>
          <cell r="I134">
            <v>0</v>
          </cell>
          <cell r="J134">
            <v>0</v>
          </cell>
          <cell r="K134" t="str">
            <v>Oficina Asesora Jurídica</v>
          </cell>
          <cell r="L134" t="str">
            <v>MPA2-01</v>
          </cell>
          <cell r="M134" t="str">
            <v>Porcentaje de oportunidad en el cumplimiento de términos e intervenciones en los Procesos Judiciales.</v>
          </cell>
          <cell r="N134" t="str">
            <v>Conocer la oportunidad en el cumplimiento de términos e intervenciones de los apoderados judiciales que representan al ICBF en los procesos judiciales.</v>
          </cell>
          <cell r="O134">
            <v>0</v>
          </cell>
          <cell r="P134">
            <v>0</v>
          </cell>
          <cell r="Q134">
            <v>0</v>
          </cell>
          <cell r="R134" t="str">
            <v>Gestión</v>
          </cell>
          <cell r="S134" t="str">
            <v>Eficacia</v>
          </cell>
          <cell r="T134">
            <v>1</v>
          </cell>
          <cell r="U134">
            <v>0</v>
          </cell>
          <cell r="V134" t="str">
            <v>Porcentaje</v>
          </cell>
          <cell r="W134" t="str">
            <v>Si</v>
          </cell>
          <cell r="X134" t="str">
            <v>Si</v>
          </cell>
          <cell r="Y134" t="str">
            <v>No</v>
          </cell>
          <cell r="Z134" t="str">
            <v>No</v>
          </cell>
          <cell r="AA134" t="str">
            <v>No</v>
          </cell>
          <cell r="AB134" t="str">
            <v>No</v>
          </cell>
          <cell r="AC134" t="str">
            <v>Número de incumplimientos e intervenciones en procesos judiciales</v>
          </cell>
          <cell r="AD134" t="str">
            <v>Base de datos de LITIGOB de la ANDJE
Portal Siglo XXI de la Rama Judicial del CSJ
Herramienta de seguimiento y vigilancia procesal ICBF</v>
          </cell>
          <cell r="AE134" t="str">
            <v>Total de cumplimientos de términos de Ley en los procesos judiciales</v>
          </cell>
          <cell r="AF134" t="str">
            <v>Base de datos de LITIGOB de la ANDJE
Portal Siglo XXI de la Rama Judicial del CSJ
Herramienta de seguimiento y vigilancia procesal ICBF</v>
          </cell>
          <cell r="AG134" t="str">
            <v>(Número de incumplimientos e intervenciones en procesos judiciales / Total de cumplimientos de términos de Ley en los procesos judiciales)*100.</v>
          </cell>
          <cell r="AH134" t="str">
            <v>Trimestral</v>
          </cell>
          <cell r="AI134">
            <v>0</v>
          </cell>
          <cell r="AJ134">
            <v>0</v>
          </cell>
          <cell r="AK134" t="str">
            <v>x</v>
          </cell>
          <cell r="AL134">
            <v>0</v>
          </cell>
          <cell r="AM134">
            <v>0</v>
          </cell>
          <cell r="AN134" t="str">
            <v>x</v>
          </cell>
          <cell r="AO134">
            <v>0</v>
          </cell>
          <cell r="AP134">
            <v>0</v>
          </cell>
          <cell r="AQ134" t="str">
            <v>x</v>
          </cell>
          <cell r="AR134">
            <v>0</v>
          </cell>
          <cell r="AS134">
            <v>0</v>
          </cell>
          <cell r="AT134" t="str">
            <v>x</v>
          </cell>
        </row>
        <row r="135">
          <cell r="B135">
            <v>131</v>
          </cell>
          <cell r="C135" t="str">
            <v>MPA2</v>
          </cell>
          <cell r="D135" t="str">
            <v>Gestión Jurídica</v>
          </cell>
          <cell r="E135" t="str">
            <v>N/A</v>
          </cell>
          <cell r="F135" t="str">
            <v>N/A</v>
          </cell>
          <cell r="G135" t="str">
            <v>N/A</v>
          </cell>
          <cell r="H135" t="str">
            <v>N/A</v>
          </cell>
          <cell r="I135">
            <v>0</v>
          </cell>
          <cell r="J135">
            <v>0</v>
          </cell>
          <cell r="K135" t="str">
            <v>Oficina Asesora Jurídica</v>
          </cell>
          <cell r="L135" t="str">
            <v>MPA2-02</v>
          </cell>
          <cell r="M135" t="str">
            <v>Oportunidad en la elaboración de Conceptos</v>
          </cell>
          <cell r="N135" t="str">
            <v>Medir el tiempo de respuesta o de elaboración de conceptos jurídicos solicitados a la Oficina Asesora Jurídica de la Dirección General.</v>
          </cell>
          <cell r="O135" t="str">
            <v xml:space="preserve">Estatico </v>
          </cell>
          <cell r="P135" t="str">
            <v xml:space="preserve">Gestión </v>
          </cell>
          <cell r="Q135">
            <v>1</v>
          </cell>
          <cell r="R135" t="str">
            <v>Gestión</v>
          </cell>
          <cell r="S135" t="str">
            <v>Eficacia</v>
          </cell>
          <cell r="T135">
            <v>1</v>
          </cell>
          <cell r="U135" t="str">
            <v>N/A</v>
          </cell>
          <cell r="V135" t="str">
            <v>Porcentaje</v>
          </cell>
          <cell r="W135" t="str">
            <v>Si</v>
          </cell>
          <cell r="X135" t="str">
            <v>No</v>
          </cell>
          <cell r="Y135" t="str">
            <v>No</v>
          </cell>
          <cell r="Z135" t="str">
            <v>No</v>
          </cell>
          <cell r="AA135" t="str">
            <v>No</v>
          </cell>
          <cell r="AB135" t="str">
            <v>No</v>
          </cell>
          <cell r="AC135" t="str">
            <v xml:space="preserve">Número de solicitudes de conceptos tramitadas dentro del término legal. </v>
          </cell>
          <cell r="AD135" t="str">
            <v>Consolidado de conceptos juridicos emitidos por la Oficina Asesora Jurídica</v>
          </cell>
          <cell r="AE135" t="str">
            <v>Total de solicitudes recibidas en el periodo</v>
          </cell>
          <cell r="AF135" t="str">
            <v>Base de datos de Reparto Oficina Asesora Jurídica</v>
          </cell>
          <cell r="AG135" t="str">
            <v>(Número de solicitudes de conceptos tramitadas dentro del término legal / Total de solicitudes recibidas en el periodo)*100.
Nota: Las solicitudes de conceptos que no han cumplido los términos de Ley en el período actual, se sumarán en el siguiente.</v>
          </cell>
          <cell r="AH135" t="str">
            <v>Trimestral</v>
          </cell>
          <cell r="AI135">
            <v>0</v>
          </cell>
          <cell r="AJ135">
            <v>0</v>
          </cell>
          <cell r="AK135" t="str">
            <v>x</v>
          </cell>
          <cell r="AL135">
            <v>0</v>
          </cell>
          <cell r="AM135">
            <v>0</v>
          </cell>
          <cell r="AN135" t="str">
            <v>x</v>
          </cell>
          <cell r="AO135">
            <v>0</v>
          </cell>
          <cell r="AP135">
            <v>0</v>
          </cell>
          <cell r="AQ135" t="str">
            <v>x</v>
          </cell>
          <cell r="AR135">
            <v>0</v>
          </cell>
          <cell r="AS135">
            <v>0</v>
          </cell>
          <cell r="AT135" t="str">
            <v>x</v>
          </cell>
        </row>
        <row r="136">
          <cell r="B136">
            <v>132</v>
          </cell>
          <cell r="C136" t="str">
            <v>MPA2</v>
          </cell>
          <cell r="D136" t="str">
            <v>Gestión Jurídica</v>
          </cell>
          <cell r="E136" t="str">
            <v>N/A</v>
          </cell>
          <cell r="F136" t="str">
            <v>N/A</v>
          </cell>
          <cell r="G136" t="str">
            <v>N/A</v>
          </cell>
          <cell r="H136" t="str">
            <v>N/A</v>
          </cell>
          <cell r="I136">
            <v>0</v>
          </cell>
          <cell r="J136">
            <v>0</v>
          </cell>
          <cell r="K136" t="str">
            <v>Oficina Asesora Jurídica</v>
          </cell>
          <cell r="L136" t="str">
            <v>MPA2-03</v>
          </cell>
          <cell r="M136" t="str">
            <v>Porcentaje de recomendaciones para la prevención del daño antijurídico con plan de mejora en Isolución.</v>
          </cell>
          <cell r="N136" t="str">
            <v>Promover acciones tendientes a mitigar los riegos en la producción de daño antijurídico para la generación de soluciones institucionales</v>
          </cell>
          <cell r="O136" t="str">
            <v xml:space="preserve">Estatico </v>
          </cell>
          <cell r="P136" t="str">
            <v xml:space="preserve">Gestión </v>
          </cell>
          <cell r="Q136">
            <v>1</v>
          </cell>
          <cell r="R136" t="str">
            <v>Gestión</v>
          </cell>
          <cell r="S136" t="str">
            <v>Eficacia</v>
          </cell>
          <cell r="T136">
            <v>1</v>
          </cell>
          <cell r="U136" t="str">
            <v>N/A</v>
          </cell>
          <cell r="V136" t="str">
            <v>Porcentaje</v>
          </cell>
          <cell r="W136" t="str">
            <v>Si</v>
          </cell>
          <cell r="X136" t="str">
            <v>No</v>
          </cell>
          <cell r="Y136" t="str">
            <v>No</v>
          </cell>
          <cell r="Z136" t="str">
            <v>No</v>
          </cell>
          <cell r="AA136" t="str">
            <v>No</v>
          </cell>
          <cell r="AB136" t="str">
            <v>No</v>
          </cell>
          <cell r="AC136" t="str">
            <v>Número de casos con recomendaciones del Comité de Defensa Judicial y Conciliación con Plan de mejora en Isolución.</v>
          </cell>
          <cell r="AD136" t="str">
            <v>Aplicativo Isolución</v>
          </cell>
          <cell r="AE136" t="str">
            <v>Número de casos de daño antijurídico con recomendación del Comité de Defensa Judicial y Conciliación.</v>
          </cell>
          <cell r="AF136" t="str">
            <v xml:space="preserve">Base de datos de recomendaciones sobre prevención del daño antijurídico. </v>
          </cell>
          <cell r="AG136" t="str">
            <v>(Número de casos con recomendaciones del Comité de Defensa Judicial y Conciliación con Plan de mejora en Isolución  /  Número de casos de daño antijurídico con recomendación del Comité de Defensa Judicial y Conciliación)*100.
NOTA: No se incluyen los casos que se remiten a la Oficina de Control Interno Disciplinario.</v>
          </cell>
          <cell r="AH136" t="str">
            <v>Trimestral</v>
          </cell>
          <cell r="AI136">
            <v>0</v>
          </cell>
          <cell r="AJ136">
            <v>0</v>
          </cell>
          <cell r="AK136" t="str">
            <v>x</v>
          </cell>
          <cell r="AL136">
            <v>0</v>
          </cell>
          <cell r="AM136">
            <v>0</v>
          </cell>
          <cell r="AN136" t="str">
            <v>x</v>
          </cell>
          <cell r="AO136">
            <v>0</v>
          </cell>
          <cell r="AP136">
            <v>0</v>
          </cell>
          <cell r="AQ136" t="str">
            <v>x</v>
          </cell>
          <cell r="AR136">
            <v>0</v>
          </cell>
          <cell r="AS136">
            <v>0</v>
          </cell>
          <cell r="AT136" t="str">
            <v>x</v>
          </cell>
        </row>
        <row r="137">
          <cell r="B137">
            <v>133</v>
          </cell>
          <cell r="C137" t="str">
            <v>MPA2</v>
          </cell>
          <cell r="D137" t="str">
            <v>Gestión Jurídica</v>
          </cell>
          <cell r="E137" t="str">
            <v>N/A</v>
          </cell>
          <cell r="F137" t="str">
            <v>N/A</v>
          </cell>
          <cell r="G137" t="str">
            <v>Gestión misional y de Gobierno</v>
          </cell>
          <cell r="H137" t="str">
            <v>Indicadores y metas de gobierno</v>
          </cell>
          <cell r="I137">
            <v>0</v>
          </cell>
          <cell r="J137">
            <v>0</v>
          </cell>
          <cell r="K137" t="str">
            <v>Oficina Asesora Jurídica</v>
          </cell>
          <cell r="L137" t="str">
            <v>PA-65</v>
          </cell>
          <cell r="M137" t="str">
            <v>Diseño e implementacion de un modelo eficiente de prevencion del daño antijuridico.</v>
          </cell>
          <cell r="N137" t="str">
            <v>Fortalecer las herramientas juridicas tendientes a la prevención del daño antijurídico.</v>
          </cell>
          <cell r="O137" t="str">
            <v>Creciente</v>
          </cell>
          <cell r="P137" t="str">
            <v>Resultado</v>
          </cell>
          <cell r="Q137" t="str">
            <v>N/A</v>
          </cell>
          <cell r="R137" t="str">
            <v>Resultado</v>
          </cell>
          <cell r="S137" t="str">
            <v>Eficacia</v>
          </cell>
          <cell r="T137">
            <v>0.5</v>
          </cell>
          <cell r="U137">
            <v>1</v>
          </cell>
          <cell r="V137" t="str">
            <v>Porcentaje</v>
          </cell>
          <cell r="W137" t="str">
            <v>Si</v>
          </cell>
          <cell r="X137" t="str">
            <v>No</v>
          </cell>
          <cell r="Y137" t="str">
            <v>No</v>
          </cell>
          <cell r="Z137" t="str">
            <v>No</v>
          </cell>
          <cell r="AA137" t="str">
            <v>Si</v>
          </cell>
          <cell r="AB137" t="str">
            <v>Si</v>
          </cell>
          <cell r="AC137" t="str">
            <v>Número de actividades realizadas</v>
          </cell>
          <cell r="AD137" t="str">
            <v xml:space="preserve">Plan de Accion Oficina Asesora Juridica </v>
          </cell>
          <cell r="AE137" t="str">
            <v>Total de actividades programadas</v>
          </cell>
          <cell r="AF137" t="str">
            <v xml:space="preserve">Plan de Accion Oficina Asesora Juridica </v>
          </cell>
          <cell r="AG137" t="str">
            <v>(Número de actividades realizadas / Total de actividades programadas)*100.</v>
          </cell>
          <cell r="AH137" t="str">
            <v>Cuatrimestral</v>
          </cell>
          <cell r="AI137">
            <v>0</v>
          </cell>
          <cell r="AJ137">
            <v>0</v>
          </cell>
          <cell r="AK137">
            <v>0</v>
          </cell>
          <cell r="AL137" t="str">
            <v>x</v>
          </cell>
          <cell r="AM137">
            <v>0</v>
          </cell>
          <cell r="AN137">
            <v>0</v>
          </cell>
          <cell r="AO137">
            <v>0</v>
          </cell>
          <cell r="AP137" t="str">
            <v>x</v>
          </cell>
          <cell r="AQ137">
            <v>0</v>
          </cell>
          <cell r="AR137">
            <v>0</v>
          </cell>
          <cell r="AS137">
            <v>0</v>
          </cell>
          <cell r="AT137" t="str">
            <v>x</v>
          </cell>
        </row>
        <row r="138">
          <cell r="B138">
            <v>134</v>
          </cell>
          <cell r="C138" t="str">
            <v>MPA3</v>
          </cell>
          <cell r="D138" t="str">
            <v>Gestión Regional</v>
          </cell>
          <cell r="E138" t="str">
            <v>N/A</v>
          </cell>
          <cell r="F138" t="str">
            <v>N/A</v>
          </cell>
          <cell r="G138" t="str">
            <v>Gestión misional y de Gobierno</v>
          </cell>
          <cell r="H138" t="str">
            <v>Indicadores y metas de gobierno</v>
          </cell>
          <cell r="I138">
            <v>0</v>
          </cell>
          <cell r="J138">
            <v>0</v>
          </cell>
          <cell r="K138" t="str">
            <v>Oficina de Gestión Regional</v>
          </cell>
          <cell r="L138" t="str">
            <v>PA-66</v>
          </cell>
          <cell r="M138" t="str">
            <v>Porcentaje de cumplimiento de diseño e implementación del modelo de acompañamiento.</v>
          </cell>
          <cell r="N138" t="str">
            <v>Medir el avance del diseño e implementación del modelo de acompañamiento.</v>
          </cell>
          <cell r="O138" t="str">
            <v>Creciente</v>
          </cell>
          <cell r="P138" t="str">
            <v>Gestión</v>
          </cell>
          <cell r="Q138" t="str">
            <v>Sin línea base</v>
          </cell>
          <cell r="R138" t="str">
            <v>Resultado</v>
          </cell>
          <cell r="S138" t="str">
            <v>Eficacia</v>
          </cell>
          <cell r="T138">
            <v>0.25</v>
          </cell>
          <cell r="U138">
            <v>1</v>
          </cell>
          <cell r="V138" t="str">
            <v>Porcentaje</v>
          </cell>
          <cell r="W138" t="str">
            <v>Si</v>
          </cell>
          <cell r="X138" t="str">
            <v>No</v>
          </cell>
          <cell r="Y138" t="str">
            <v>No</v>
          </cell>
          <cell r="Z138" t="str">
            <v>No</v>
          </cell>
          <cell r="AA138" t="str">
            <v>Si</v>
          </cell>
          <cell r="AB138" t="str">
            <v>Si</v>
          </cell>
          <cell r="AC138" t="str">
            <v>Número de etapas logradas en la vigencia</v>
          </cell>
          <cell r="AD138" t="str">
            <v>Oficina de Gestión Regional</v>
          </cell>
          <cell r="AE138" t="str">
            <v>Número de etapas definidas en el modelo para el cuatrienio</v>
          </cell>
          <cell r="AF138" t="str">
            <v>Oficina de Gestión Regional</v>
          </cell>
          <cell r="AG138" t="str">
            <v>Número de etapas logradas en la vigencia/número de etapas definidas en el modelo para el cuatrenio</v>
          </cell>
          <cell r="AH138" t="str">
            <v>Semestral</v>
          </cell>
          <cell r="AI138">
            <v>0</v>
          </cell>
          <cell r="AJ138">
            <v>0</v>
          </cell>
          <cell r="AK138">
            <v>0</v>
          </cell>
          <cell r="AL138">
            <v>0</v>
          </cell>
          <cell r="AM138">
            <v>0</v>
          </cell>
          <cell r="AN138" t="str">
            <v>x</v>
          </cell>
          <cell r="AO138">
            <v>0</v>
          </cell>
          <cell r="AP138">
            <v>0</v>
          </cell>
          <cell r="AQ138">
            <v>0</v>
          </cell>
          <cell r="AR138">
            <v>0</v>
          </cell>
          <cell r="AS138">
            <v>0</v>
          </cell>
          <cell r="AT138" t="str">
            <v>x</v>
          </cell>
        </row>
        <row r="139">
          <cell r="B139">
            <v>135</v>
          </cell>
          <cell r="C139" t="str">
            <v>MPA3</v>
          </cell>
          <cell r="D139" t="str">
            <v>Gestión Regional</v>
          </cell>
          <cell r="E139" t="str">
            <v>N/A</v>
          </cell>
          <cell r="F139" t="str">
            <v>N/A</v>
          </cell>
          <cell r="G139" t="str">
            <v>Gestión misional y de Gobierno</v>
          </cell>
          <cell r="H139" t="str">
            <v>Indicadores y metas de gobierno</v>
          </cell>
          <cell r="I139">
            <v>0</v>
          </cell>
          <cell r="J139">
            <v>0</v>
          </cell>
          <cell r="K139" t="str">
            <v>Oficina de Gestión Regional</v>
          </cell>
          <cell r="L139" t="str">
            <v>PA-67</v>
          </cell>
          <cell r="M139" t="str">
            <v xml:space="preserve"> Porcentaje de regionales priorizadas que mejoraron su gestión.</v>
          </cell>
          <cell r="N139" t="str">
            <v>Medir la mejora en la gestión de las regionales priorizadas.</v>
          </cell>
          <cell r="O139" t="str">
            <v>Creciente</v>
          </cell>
          <cell r="P139" t="str">
            <v>Resultado</v>
          </cell>
          <cell r="Q139">
            <v>0</v>
          </cell>
          <cell r="R139" t="str">
            <v>Resultado</v>
          </cell>
          <cell r="S139" t="str">
            <v>Eficacia</v>
          </cell>
          <cell r="T139">
            <v>1</v>
          </cell>
          <cell r="U139" t="str">
            <v>NA</v>
          </cell>
          <cell r="V139" t="str">
            <v>Porcentaje</v>
          </cell>
          <cell r="W139" t="str">
            <v>Si</v>
          </cell>
          <cell r="X139" t="str">
            <v>No</v>
          </cell>
          <cell r="Y139" t="str">
            <v>No</v>
          </cell>
          <cell r="Z139" t="str">
            <v>No</v>
          </cell>
          <cell r="AA139" t="str">
            <v>No</v>
          </cell>
          <cell r="AB139" t="str">
            <v>Si</v>
          </cell>
          <cell r="AC139" t="str">
            <v>Número de regionales priorizadas que mejoraron su resultado de gestión en el tablero de control regional del período actual, frente al resultado del  tablero de control regional del mes inmediatamente anterior</v>
          </cell>
          <cell r="AD139" t="str">
            <v>Subdirección de Monitoreo y Evaluación - Resultado Tablero de Control Regional</v>
          </cell>
          <cell r="AE139" t="str">
            <v xml:space="preserve">Número de regionales priorizadas </v>
          </cell>
          <cell r="AF139" t="str">
            <v>Subdirección de Monitoreo y Evaluación - Resultado Tablero de Control Regional</v>
          </cell>
          <cell r="AG139" t="str">
            <v>Número de regionales priorizadas que mejoraron su  resultado de gestión en el tablero de control regional/Número de regionales priorizadas</v>
          </cell>
          <cell r="AH139" t="str">
            <v>Mensual</v>
          </cell>
          <cell r="AI139">
            <v>0</v>
          </cell>
          <cell r="AJ139">
            <v>0</v>
          </cell>
          <cell r="AK139">
            <v>0</v>
          </cell>
          <cell r="AL139">
            <v>0</v>
          </cell>
          <cell r="AM139" t="str">
            <v>x</v>
          </cell>
          <cell r="AN139" t="str">
            <v>x</v>
          </cell>
          <cell r="AO139" t="str">
            <v>x</v>
          </cell>
          <cell r="AP139" t="str">
            <v>x</v>
          </cell>
          <cell r="AQ139" t="str">
            <v>x</v>
          </cell>
          <cell r="AR139" t="str">
            <v>x</v>
          </cell>
          <cell r="AS139" t="str">
            <v>x</v>
          </cell>
          <cell r="AT139" t="str">
            <v>x</v>
          </cell>
        </row>
        <row r="140">
          <cell r="B140">
            <v>136</v>
          </cell>
          <cell r="C140" t="str">
            <v>MPA4</v>
          </cell>
          <cell r="D140" t="str">
            <v>Gestión Cooperación</v>
          </cell>
          <cell r="E140" t="str">
            <v>N/A</v>
          </cell>
          <cell r="F140" t="str">
            <v>N/A</v>
          </cell>
          <cell r="G140" t="str">
            <v>Gestión misional y de Gobierno</v>
          </cell>
          <cell r="H140" t="str">
            <v>Indicadores y metas de gobierno</v>
          </cell>
          <cell r="I140">
            <v>0</v>
          </cell>
          <cell r="J140">
            <v>0</v>
          </cell>
          <cell r="K140" t="str">
            <v xml:space="preserve">Oficina de Cooperación y Convenios </v>
          </cell>
          <cell r="L140" t="str">
            <v>PA-68</v>
          </cell>
          <cell r="M140" t="str">
            <v>Número de Regionales articuladas con la estrategia de cooperación.</v>
          </cell>
          <cell r="N140" t="str">
            <v xml:space="preserve">Medir el avance de la implementación de la estrategia de cooperación en las Regionales </v>
          </cell>
          <cell r="O140" t="str">
            <v>Creciente</v>
          </cell>
          <cell r="P140" t="str">
            <v>Resultado</v>
          </cell>
          <cell r="Q140" t="str">
            <v>N/A</v>
          </cell>
          <cell r="R140" t="str">
            <v>Resultado</v>
          </cell>
          <cell r="S140" t="str">
            <v>Eficiencia</v>
          </cell>
          <cell r="T140">
            <v>10</v>
          </cell>
          <cell r="U140">
            <v>32</v>
          </cell>
          <cell r="V140" t="str">
            <v>Número</v>
          </cell>
          <cell r="W140" t="str">
            <v>Si</v>
          </cell>
          <cell r="X140" t="str">
            <v>No</v>
          </cell>
          <cell r="Y140" t="str">
            <v>No</v>
          </cell>
          <cell r="Z140" t="str">
            <v>No</v>
          </cell>
          <cell r="AA140" t="str">
            <v>Si</v>
          </cell>
          <cell r="AB140" t="str">
            <v>Si</v>
          </cell>
          <cell r="AC140" t="str">
            <v xml:space="preserve">Número de regionales articuladas con la estrategia de cooperación. </v>
          </cell>
          <cell r="AD140" t="str">
            <v>Informes de visita a las Regionales</v>
          </cell>
          <cell r="AE140" t="str">
            <v>Número de regionales programadas para articulacion en la vigencia</v>
          </cell>
          <cell r="AF140" t="str">
            <v>Portafolio de la Oficina de Cooperación</v>
          </cell>
          <cell r="AG140" t="str">
            <v xml:space="preserve">No. Regionales articuladas a la estrategia de cooperación. </v>
          </cell>
          <cell r="AH140" t="str">
            <v>Trimestral</v>
          </cell>
          <cell r="AI140">
            <v>0</v>
          </cell>
          <cell r="AJ140">
            <v>0</v>
          </cell>
          <cell r="AK140" t="str">
            <v>x</v>
          </cell>
          <cell r="AL140">
            <v>0</v>
          </cell>
          <cell r="AM140">
            <v>0</v>
          </cell>
          <cell r="AN140" t="str">
            <v>x</v>
          </cell>
          <cell r="AO140">
            <v>0</v>
          </cell>
          <cell r="AP140">
            <v>0</v>
          </cell>
          <cell r="AQ140" t="str">
            <v>x</v>
          </cell>
          <cell r="AR140">
            <v>0</v>
          </cell>
          <cell r="AS140">
            <v>0</v>
          </cell>
          <cell r="AT140" t="str">
            <v>x</v>
          </cell>
        </row>
        <row r="141">
          <cell r="B141">
            <v>137</v>
          </cell>
          <cell r="C141" t="str">
            <v>MPA4</v>
          </cell>
          <cell r="D141" t="str">
            <v>Gestión Cooperación</v>
          </cell>
          <cell r="E141" t="str">
            <v>N/A</v>
          </cell>
          <cell r="F141" t="str">
            <v>N/A</v>
          </cell>
          <cell r="G141" t="str">
            <v>Gestión misional y de Gobierno</v>
          </cell>
          <cell r="H141" t="str">
            <v>Indicadores y metas de gobierno</v>
          </cell>
          <cell r="I141">
            <v>0</v>
          </cell>
          <cell r="J141">
            <v>0</v>
          </cell>
          <cell r="K141" t="str">
            <v xml:space="preserve">Oficina de Cooperación y Convenios </v>
          </cell>
          <cell r="L141" t="str">
            <v>PA-69</v>
          </cell>
          <cell r="M141" t="str">
            <v>Número de alianzas con el sector privado realizadas en 2015</v>
          </cell>
          <cell r="N141" t="str">
            <v>Medir el nuevo número de  alianzas privadas realizadas en 2015</v>
          </cell>
          <cell r="O141" t="str">
            <v>Creciente</v>
          </cell>
          <cell r="P141" t="str">
            <v>Resultado</v>
          </cell>
          <cell r="Q141">
            <v>210</v>
          </cell>
          <cell r="R141" t="str">
            <v>Resultado</v>
          </cell>
          <cell r="S141" t="str">
            <v>Eficiencia</v>
          </cell>
          <cell r="T141">
            <v>50</v>
          </cell>
          <cell r="U141">
            <v>210</v>
          </cell>
          <cell r="V141" t="str">
            <v>Número de alianzas</v>
          </cell>
          <cell r="W141" t="str">
            <v>Si</v>
          </cell>
          <cell r="X141" t="str">
            <v>No</v>
          </cell>
          <cell r="Y141" t="str">
            <v>No</v>
          </cell>
          <cell r="Z141" t="str">
            <v>No</v>
          </cell>
          <cell r="AA141" t="str">
            <v>Si</v>
          </cell>
          <cell r="AB141" t="str">
            <v>Si</v>
          </cell>
          <cell r="AC141" t="str">
            <v>Número de alianzas privadas realizadas durante la vigencia</v>
          </cell>
          <cell r="AD141" t="str">
            <v>Sistema de información de Cooperación SICO</v>
          </cell>
          <cell r="AE141" t="str">
            <v>Número de alianzas privadas realizadas programadas para la vigencia</v>
          </cell>
          <cell r="AF141" t="str">
            <v>Portafolio de la Oficina de Cooperación</v>
          </cell>
          <cell r="AG141" t="str">
            <v>Alianzas privadas realizadas durante la vigencia</v>
          </cell>
          <cell r="AH141" t="str">
            <v>Trimestral</v>
          </cell>
          <cell r="AI141">
            <v>0</v>
          </cell>
          <cell r="AJ141">
            <v>0</v>
          </cell>
          <cell r="AK141" t="str">
            <v>x</v>
          </cell>
          <cell r="AL141">
            <v>0</v>
          </cell>
          <cell r="AM141">
            <v>0</v>
          </cell>
          <cell r="AN141" t="str">
            <v>x</v>
          </cell>
          <cell r="AO141">
            <v>0</v>
          </cell>
          <cell r="AP141">
            <v>0</v>
          </cell>
          <cell r="AQ141" t="str">
            <v>x</v>
          </cell>
          <cell r="AR141">
            <v>0</v>
          </cell>
          <cell r="AS141">
            <v>0</v>
          </cell>
          <cell r="AT141" t="str">
            <v>x</v>
          </cell>
        </row>
        <row r="142">
          <cell r="B142">
            <v>138</v>
          </cell>
          <cell r="C142" t="str">
            <v>MPA4</v>
          </cell>
          <cell r="D142" t="str">
            <v>Gestión Cooperación</v>
          </cell>
          <cell r="E142" t="str">
            <v>N/A</v>
          </cell>
          <cell r="F142" t="str">
            <v>N/A</v>
          </cell>
          <cell r="G142" t="str">
            <v>Gestión misional y de Gobierno</v>
          </cell>
          <cell r="H142" t="str">
            <v>Indicadores y metas de gobierno</v>
          </cell>
          <cell r="I142">
            <v>0</v>
          </cell>
          <cell r="J142">
            <v>0</v>
          </cell>
          <cell r="K142" t="str">
            <v xml:space="preserve">Oficina de Cooperación y Convenios </v>
          </cell>
          <cell r="L142" t="str">
            <v>PA-70</v>
          </cell>
          <cell r="M142" t="str">
            <v>Servicios prestados a través de la estrategia del Derecho a La Felicidad</v>
          </cell>
          <cell r="N142" t="str">
            <v>Medir el nuevo número servicios prestados a   NNA en PARD, con la estrategia del Derecho a La Felicidad</v>
          </cell>
          <cell r="O142" t="str">
            <v>Creciente</v>
          </cell>
          <cell r="P142" t="str">
            <v>Producto</v>
          </cell>
          <cell r="Q142">
            <v>383680</v>
          </cell>
          <cell r="R142" t="str">
            <v>Producto</v>
          </cell>
          <cell r="S142" t="str">
            <v>Eficiencia</v>
          </cell>
          <cell r="T142">
            <v>100000</v>
          </cell>
          <cell r="U142">
            <v>400000</v>
          </cell>
          <cell r="V142" t="str">
            <v>Servicios</v>
          </cell>
          <cell r="W142" t="str">
            <v>Si</v>
          </cell>
          <cell r="X142" t="str">
            <v>No</v>
          </cell>
          <cell r="Y142" t="str">
            <v>No</v>
          </cell>
          <cell r="Z142" t="str">
            <v>No</v>
          </cell>
          <cell r="AA142" t="str">
            <v>Si</v>
          </cell>
          <cell r="AB142" t="str">
            <v>Si</v>
          </cell>
          <cell r="AC142" t="str">
            <v>Servicios prestados a través de la estrategia del Derecho a La Felicidad</v>
          </cell>
          <cell r="AD142" t="str">
            <v>Reportes de los enlaces en las Direcciones Regionales y de la Instituciones PRD</v>
          </cell>
          <cell r="AE142" t="str">
            <v>Número de servicios programados a través de la estrategia del Derecho a La Felicidad para la vigencia</v>
          </cell>
          <cell r="AF142" t="str">
            <v>Portafolio de la Oficina de Cooperación</v>
          </cell>
          <cell r="AG142" t="str">
            <v xml:space="preserve">XX niños, niñas y adolescentes pertenecientes al Proceso Administrativo de Restablecimiento de Derechos beneficiados con la estrategia del Derecho a la Felicidad </v>
          </cell>
          <cell r="AH142" t="str">
            <v>Trimestral</v>
          </cell>
          <cell r="AI142">
            <v>0</v>
          </cell>
          <cell r="AJ142">
            <v>0</v>
          </cell>
          <cell r="AK142" t="str">
            <v>x</v>
          </cell>
          <cell r="AL142">
            <v>0</v>
          </cell>
          <cell r="AM142">
            <v>0</v>
          </cell>
          <cell r="AN142" t="str">
            <v>x</v>
          </cell>
          <cell r="AO142">
            <v>0</v>
          </cell>
          <cell r="AP142">
            <v>0</v>
          </cell>
          <cell r="AQ142" t="str">
            <v>x</v>
          </cell>
          <cell r="AR142">
            <v>0</v>
          </cell>
          <cell r="AS142">
            <v>0</v>
          </cell>
          <cell r="AT142" t="str">
            <v>x</v>
          </cell>
        </row>
        <row r="143">
          <cell r="B143">
            <v>139</v>
          </cell>
          <cell r="C143" t="str">
            <v>MPA4</v>
          </cell>
          <cell r="D143" t="str">
            <v>Gestión Cooperación</v>
          </cell>
          <cell r="E143" t="str">
            <v>N/A</v>
          </cell>
          <cell r="F143" t="str">
            <v>N/A</v>
          </cell>
          <cell r="G143" t="str">
            <v>Gestión misional y de Gobierno</v>
          </cell>
          <cell r="H143" t="str">
            <v>Indicadores y metas de gobierno</v>
          </cell>
          <cell r="I143">
            <v>0</v>
          </cell>
          <cell r="J143">
            <v>0</v>
          </cell>
          <cell r="K143" t="str">
            <v xml:space="preserve">Oficina de Cooperación y Convenios </v>
          </cell>
          <cell r="L143" t="str">
            <v>PA-71</v>
          </cell>
          <cell r="M143" t="str">
            <v>Recursos obtenidos por cooperación</v>
          </cell>
          <cell r="N143" t="str">
            <v>Medir la gestión de recursos de cooperación técnica y financiera ante organizaciones nacionales e internacionales, públicas y privadas.</v>
          </cell>
          <cell r="O143" t="str">
            <v>Creciente</v>
          </cell>
          <cell r="P143" t="str">
            <v>Resultado</v>
          </cell>
          <cell r="Q143">
            <v>20000</v>
          </cell>
          <cell r="R143" t="str">
            <v>Resultado</v>
          </cell>
          <cell r="S143" t="str">
            <v>Eficiencia</v>
          </cell>
          <cell r="T143">
            <v>40000</v>
          </cell>
          <cell r="U143">
            <v>200000</v>
          </cell>
          <cell r="V143" t="str">
            <v>Millones de pesos</v>
          </cell>
          <cell r="W143" t="str">
            <v>Si</v>
          </cell>
          <cell r="X143" t="str">
            <v>No</v>
          </cell>
          <cell r="Y143" t="str">
            <v>No</v>
          </cell>
          <cell r="Z143" t="str">
            <v>No</v>
          </cell>
          <cell r="AA143" t="str">
            <v>Si</v>
          </cell>
          <cell r="AB143" t="str">
            <v>Si</v>
          </cell>
          <cell r="AC143" t="str">
            <v>Recursos obtenidos por cooperación en la vigencia</v>
          </cell>
          <cell r="AD143" t="str">
            <v>Sistema de información de Cooperación SICO</v>
          </cell>
          <cell r="AE143" t="str">
            <v>Recursos de cooperación programados para la vigencia</v>
          </cell>
          <cell r="AF143" t="str">
            <v>Portafolio de la Oficina de Cooperación</v>
          </cell>
          <cell r="AG143" t="str">
            <v>valor económico de la cooperación técnica recibida en el año en curso + valor económico de la cooperación en especie recibida en el año en curso + recursos obtenidos por cooperación en el año en curso.</v>
          </cell>
          <cell r="AH143" t="str">
            <v>Mensual</v>
          </cell>
          <cell r="AI143" t="str">
            <v>x</v>
          </cell>
          <cell r="AJ143" t="str">
            <v>x</v>
          </cell>
          <cell r="AK143" t="str">
            <v>x</v>
          </cell>
          <cell r="AL143" t="str">
            <v>x</v>
          </cell>
          <cell r="AM143" t="str">
            <v>x</v>
          </cell>
          <cell r="AN143" t="str">
            <v>x</v>
          </cell>
          <cell r="AO143" t="str">
            <v>x</v>
          </cell>
          <cell r="AP143" t="str">
            <v>x</v>
          </cell>
          <cell r="AQ143" t="str">
            <v>x</v>
          </cell>
          <cell r="AR143" t="str">
            <v>x</v>
          </cell>
          <cell r="AS143" t="str">
            <v>x</v>
          </cell>
          <cell r="AT143" t="str">
            <v>x</v>
          </cell>
        </row>
        <row r="144">
          <cell r="B144">
            <v>140</v>
          </cell>
          <cell r="C144" t="str">
            <v>MPA5</v>
          </cell>
          <cell r="D144" t="str">
            <v>Gestión Servicio y Atención</v>
          </cell>
          <cell r="E144" t="str">
            <v>MPA5-P1</v>
          </cell>
          <cell r="F144" t="str">
            <v>Gestión Servicio a Beneficiarios</v>
          </cell>
          <cell r="G144" t="str">
            <v>Transparencia, participación y servicio al ciudadano</v>
          </cell>
          <cell r="H144" t="str">
            <v>Servicio al ciudadano</v>
          </cell>
          <cell r="I144">
            <v>0</v>
          </cell>
          <cell r="J144">
            <v>0</v>
          </cell>
          <cell r="K144" t="str">
            <v>Dirección de Servicio y Atención</v>
          </cell>
          <cell r="L144" t="str">
            <v>PA-72</v>
          </cell>
          <cell r="M144" t="str">
            <v xml:space="preserve"> Nivel de Satisfacción de atención al cliente </v>
          </cell>
          <cell r="N144" t="str">
            <v>Medir el grado de satisfacción de los usuarios – beneficiarios, con relación a los programas y servicios que presta el Instituto Colombiano de Bienestar Familiar en todo el territorio nacional.</v>
          </cell>
          <cell r="O144" t="str">
            <v>Estático</v>
          </cell>
          <cell r="P144" t="str">
            <v>Gestión</v>
          </cell>
          <cell r="Q144">
            <v>0.86</v>
          </cell>
          <cell r="R144" t="str">
            <v xml:space="preserve">Gestión  </v>
          </cell>
          <cell r="S144" t="str">
            <v>Eficicacia</v>
          </cell>
          <cell r="T144">
            <v>0.9</v>
          </cell>
          <cell r="U144">
            <v>0.9</v>
          </cell>
          <cell r="V144" t="str">
            <v>Porcentaje</v>
          </cell>
          <cell r="W144" t="str">
            <v>Si</v>
          </cell>
          <cell r="X144" t="str">
            <v>No</v>
          </cell>
          <cell r="Y144" t="str">
            <v>No</v>
          </cell>
          <cell r="Z144" t="str">
            <v>No</v>
          </cell>
          <cell r="AA144" t="str">
            <v>No</v>
          </cell>
          <cell r="AB144" t="str">
            <v>Si</v>
          </cell>
          <cell r="AC144" t="str">
            <v>Resultado  obtenido en la aplicación de las encuestas de satisfacción</v>
          </cell>
          <cell r="AD144" t="str">
            <v>Informe general de encuesta de satisfacción de los usuarios del ICBF en el territorio nacional</v>
          </cell>
          <cell r="AE144" t="str">
            <v>Encuestas aplicadas durante el periodo</v>
          </cell>
          <cell r="AF144" t="str">
            <v>Informe general de encuesta de satisfacción de los usuarios del ICBF en el territorio nacional</v>
          </cell>
          <cell r="AG144" t="str">
            <v>Resultado obtenido de las diferentes aplicaciones utilizadas para la medición de satisfacción.</v>
          </cell>
          <cell r="AH144" t="str">
            <v>Anual</v>
          </cell>
          <cell r="AI144">
            <v>0</v>
          </cell>
          <cell r="AJ144">
            <v>0</v>
          </cell>
          <cell r="AK144">
            <v>0</v>
          </cell>
          <cell r="AL144">
            <v>0</v>
          </cell>
          <cell r="AM144">
            <v>0</v>
          </cell>
          <cell r="AN144">
            <v>0</v>
          </cell>
          <cell r="AO144">
            <v>0</v>
          </cell>
          <cell r="AP144">
            <v>0</v>
          </cell>
          <cell r="AQ144">
            <v>0</v>
          </cell>
          <cell r="AR144">
            <v>0</v>
          </cell>
          <cell r="AS144">
            <v>0</v>
          </cell>
          <cell r="AT144" t="str">
            <v>x</v>
          </cell>
        </row>
        <row r="145">
          <cell r="B145">
            <v>141</v>
          </cell>
          <cell r="C145" t="str">
            <v>MPA5</v>
          </cell>
          <cell r="D145" t="str">
            <v>Gestión Servicio y Atención</v>
          </cell>
          <cell r="E145" t="str">
            <v>MPA5-P1</v>
          </cell>
          <cell r="F145" t="str">
            <v>Gestión Servicio a Beneficiarios</v>
          </cell>
          <cell r="G145" t="str">
            <v>Transparencia, participación y servicio al ciudadano</v>
          </cell>
          <cell r="H145" t="str">
            <v>Servicio al ciudadano</v>
          </cell>
          <cell r="I145">
            <v>0</v>
          </cell>
          <cell r="J145">
            <v>0</v>
          </cell>
          <cell r="K145" t="str">
            <v>Dirección de Servicio y Atención</v>
          </cell>
          <cell r="L145" t="str">
            <v>PA-73</v>
          </cell>
          <cell r="M145" t="str">
            <v>Porcentaje de Implementación del Modelo de Atención Presencial y Puesta en funcionamiento de la  Línea 106 en las 33 Regionales del ICBF en el país</v>
          </cell>
          <cell r="N145" t="str">
            <v xml:space="preserve">Medir el porcentaje de Implementación del Modelo de Atención Presencial y la puesta en funcionamiento de la  Línea 106 en las 33 Regionales del ICBF en el país, con el fin de garantizar la estandarización del proceso de servicios y atención y la asistencia a los NNA de nuestro país, escuchando su voz. </v>
          </cell>
          <cell r="O145" t="str">
            <v>Estático</v>
          </cell>
          <cell r="P145" t="str">
            <v>Gestión</v>
          </cell>
          <cell r="Q145">
            <v>0</v>
          </cell>
          <cell r="R145" t="str">
            <v>Gestión</v>
          </cell>
          <cell r="S145" t="str">
            <v>Eficacia</v>
          </cell>
          <cell r="T145">
            <v>0.3</v>
          </cell>
          <cell r="U145">
            <v>1</v>
          </cell>
          <cell r="V145" t="str">
            <v>Porcentaje</v>
          </cell>
          <cell r="W145" t="str">
            <v>Si</v>
          </cell>
          <cell r="X145" t="str">
            <v>No</v>
          </cell>
          <cell r="Y145" t="str">
            <v>No</v>
          </cell>
          <cell r="Z145" t="str">
            <v>No</v>
          </cell>
          <cell r="AA145" t="str">
            <v>Si</v>
          </cell>
          <cell r="AB145" t="str">
            <v>Si</v>
          </cell>
          <cell r="AC145" t="str">
            <v>Número de  regionales aplicando el modelo de atención presencial y puesta en funcionamiento de la  Línea 106, realizadas a la fecha de corte</v>
          </cell>
          <cell r="AD145" t="str">
            <v>Informes de implementación del modelo de atención y funcionamiento de la línea 106</v>
          </cell>
          <cell r="AE145" t="str">
            <v>Número de Regionales del ICBF</v>
          </cell>
          <cell r="AF145" t="str">
            <v>No hay información en la HV</v>
          </cell>
          <cell r="AG145" t="str">
            <v>Número de  regionales aplicando el modelo de atención presencial y puesta en funcionamiento de la  Línea 106, realizadas a la fecha de corte / Número de Regionales del ICBF</v>
          </cell>
          <cell r="AH145" t="str">
            <v>Anual</v>
          </cell>
          <cell r="AI145">
            <v>0</v>
          </cell>
          <cell r="AJ145">
            <v>0</v>
          </cell>
          <cell r="AK145">
            <v>0</v>
          </cell>
          <cell r="AL145">
            <v>0</v>
          </cell>
          <cell r="AM145">
            <v>0</v>
          </cell>
          <cell r="AN145">
            <v>0</v>
          </cell>
          <cell r="AO145">
            <v>0</v>
          </cell>
          <cell r="AP145">
            <v>0</v>
          </cell>
          <cell r="AQ145">
            <v>0</v>
          </cell>
          <cell r="AR145">
            <v>0</v>
          </cell>
          <cell r="AS145">
            <v>0</v>
          </cell>
          <cell r="AT145" t="str">
            <v>x</v>
          </cell>
        </row>
        <row r="146">
          <cell r="B146">
            <v>142</v>
          </cell>
          <cell r="C146" t="str">
            <v>MPA5</v>
          </cell>
          <cell r="D146" t="str">
            <v>Gestión Servicio y Atención</v>
          </cell>
          <cell r="E146" t="str">
            <v>MPA5-P2</v>
          </cell>
          <cell r="F146" t="str">
            <v>Gestión Atención PQR y sugerencias</v>
          </cell>
          <cell r="G146" t="str">
            <v>Transparencia, participación y servicio al ciudadano</v>
          </cell>
          <cell r="H146" t="str">
            <v>Servicio al ciudadano</v>
          </cell>
          <cell r="I146">
            <v>0</v>
          </cell>
          <cell r="J146">
            <v>0</v>
          </cell>
          <cell r="K146" t="str">
            <v>Dirección de Servicio y Atención</v>
          </cell>
          <cell r="L146" t="str">
            <v>PA-74</v>
          </cell>
          <cell r="M146" t="str">
            <v>Porcentaje de quejas, reclamos y sugerencias solucionados oportunamente</v>
          </cell>
          <cell r="N146" t="str">
            <v>Expresar el porcentaje de quejas y sugerencias cerradas y reclamos gestionados oportunamente.</v>
          </cell>
          <cell r="O146" t="str">
            <v>Creciente</v>
          </cell>
          <cell r="P146" t="str">
            <v>Resultado</v>
          </cell>
          <cell r="Q146">
            <v>0.91</v>
          </cell>
          <cell r="R146" t="str">
            <v>Resultado</v>
          </cell>
          <cell r="S146" t="str">
            <v>Eficiencia</v>
          </cell>
          <cell r="T146">
            <v>1</v>
          </cell>
          <cell r="U146">
            <v>1</v>
          </cell>
          <cell r="V146" t="str">
            <v>Porcentaje</v>
          </cell>
          <cell r="W146" t="str">
            <v>Si</v>
          </cell>
          <cell r="X146" t="str">
            <v>Si</v>
          </cell>
          <cell r="Y146" t="str">
            <v>Si</v>
          </cell>
          <cell r="Z146" t="str">
            <v>No</v>
          </cell>
          <cell r="AA146" t="str">
            <v>No</v>
          </cell>
          <cell r="AB146" t="str">
            <v>Si</v>
          </cell>
          <cell r="AC146" t="str">
            <v>Total de quejas y sugerencias cerradas y reclamos gestionados oportunamente en el periodo*</v>
          </cell>
          <cell r="AD146" t="str">
            <v>SIM</v>
          </cell>
          <cell r="AE146" t="str">
            <v>Total de quejas, sugerencias y reclamos recibidos en el periodo</v>
          </cell>
          <cell r="AF146" t="str">
            <v>SIM</v>
          </cell>
          <cell r="AG146" t="str">
            <v>Total de quejas y sugerencias cerradas y reclamos gestionados oportunamente en el periodo / Total de quejas, sugerencias y reclamos recibidos en el periodo</v>
          </cell>
          <cell r="AH146" t="str">
            <v>Mensual</v>
          </cell>
          <cell r="AI146" t="str">
            <v>x</v>
          </cell>
          <cell r="AJ146" t="str">
            <v>x</v>
          </cell>
          <cell r="AK146" t="str">
            <v>x</v>
          </cell>
          <cell r="AL146" t="str">
            <v>x</v>
          </cell>
          <cell r="AM146" t="str">
            <v>x</v>
          </cell>
          <cell r="AN146" t="str">
            <v>x</v>
          </cell>
          <cell r="AO146" t="str">
            <v>x</v>
          </cell>
          <cell r="AP146" t="str">
            <v>x</v>
          </cell>
          <cell r="AQ146" t="str">
            <v>x</v>
          </cell>
          <cell r="AR146" t="str">
            <v>x</v>
          </cell>
          <cell r="AS146" t="str">
            <v>x</v>
          </cell>
          <cell r="AT146" t="str">
            <v>x</v>
          </cell>
        </row>
        <row r="147">
          <cell r="B147">
            <v>143</v>
          </cell>
          <cell r="C147" t="str">
            <v>MPA5</v>
          </cell>
          <cell r="D147" t="str">
            <v>Gestión Servicio y Atención</v>
          </cell>
          <cell r="E147" t="str">
            <v>MPA5-P2</v>
          </cell>
          <cell r="F147" t="str">
            <v>Gestión Atención PQR y sugerencias</v>
          </cell>
          <cell r="G147" t="str">
            <v>N/A</v>
          </cell>
          <cell r="H147" t="str">
            <v>N/A</v>
          </cell>
          <cell r="I147">
            <v>0</v>
          </cell>
          <cell r="J147">
            <v>0</v>
          </cell>
          <cell r="K147" t="str">
            <v>Dirección de Servicio y Atención</v>
          </cell>
          <cell r="L147" t="str">
            <v>MPA5-P2-01</v>
          </cell>
          <cell r="M147" t="str">
            <v>Porcentaje de oportunidad en la constatación de Denuncias Proceso Administrativo Restablecimiento de Derechos.</v>
          </cell>
          <cell r="N147" t="str">
            <v>Expresar el porcentaje de denuncias constatadas oportunamente.</v>
          </cell>
          <cell r="O147" t="str">
            <v>Creciente</v>
          </cell>
          <cell r="P147" t="str">
            <v>Resultado</v>
          </cell>
          <cell r="Q147">
            <v>0.89</v>
          </cell>
          <cell r="R147" t="str">
            <v>Resultado</v>
          </cell>
          <cell r="S147" t="str">
            <v>Eficiencia</v>
          </cell>
          <cell r="T147">
            <v>1</v>
          </cell>
          <cell r="U147">
            <v>1</v>
          </cell>
          <cell r="V147" t="str">
            <v>Porcentaje</v>
          </cell>
          <cell r="W147" t="str">
            <v>Si</v>
          </cell>
          <cell r="X147" t="str">
            <v>Si</v>
          </cell>
          <cell r="Y147" t="str">
            <v>Si</v>
          </cell>
          <cell r="Z147" t="str">
            <v>No</v>
          </cell>
          <cell r="AA147" t="str">
            <v>No</v>
          </cell>
          <cell r="AB147" t="str">
            <v>No</v>
          </cell>
          <cell r="AC147" t="str">
            <v>Total de Denuncias Constatadas Oportunamente en el Periodo</v>
          </cell>
          <cell r="AD147" t="str">
            <v>SIM</v>
          </cell>
          <cell r="AE147" t="str">
            <v>Total de Denuncias Recibidas en el Periodo</v>
          </cell>
          <cell r="AF147" t="str">
            <v>SIM</v>
          </cell>
          <cell r="AG147" t="str">
            <v>Total de Denuncias Constatadas Oportunamente en el Periodo / Total de Denuncias Recibidas en el Periodo</v>
          </cell>
          <cell r="AH147" t="str">
            <v>Mensual</v>
          </cell>
          <cell r="AI147" t="str">
            <v>x</v>
          </cell>
          <cell r="AJ147" t="str">
            <v>x</v>
          </cell>
          <cell r="AK147" t="str">
            <v>x</v>
          </cell>
          <cell r="AL147" t="str">
            <v>x</v>
          </cell>
          <cell r="AM147" t="str">
            <v>x</v>
          </cell>
          <cell r="AN147" t="str">
            <v>x</v>
          </cell>
          <cell r="AO147" t="str">
            <v>x</v>
          </cell>
          <cell r="AP147" t="str">
            <v>x</v>
          </cell>
          <cell r="AQ147" t="str">
            <v>x</v>
          </cell>
          <cell r="AR147" t="str">
            <v>x</v>
          </cell>
          <cell r="AS147" t="str">
            <v>x</v>
          </cell>
          <cell r="AT147" t="str">
            <v>x</v>
          </cell>
        </row>
        <row r="148">
          <cell r="B148">
            <v>144</v>
          </cell>
          <cell r="C148" t="str">
            <v>MPA5</v>
          </cell>
          <cell r="D148" t="str">
            <v>Gestión Servicio y Atención</v>
          </cell>
          <cell r="E148" t="str">
            <v>MPA5-P2</v>
          </cell>
          <cell r="F148" t="str">
            <v>Gestión Atención PQR y sugerencias</v>
          </cell>
          <cell r="G148" t="str">
            <v>N/A</v>
          </cell>
          <cell r="H148" t="str">
            <v>N/A</v>
          </cell>
          <cell r="I148">
            <v>0</v>
          </cell>
          <cell r="J148">
            <v>0</v>
          </cell>
          <cell r="K148" t="str">
            <v>Dirección de Servicio y Atención</v>
          </cell>
          <cell r="L148" t="str">
            <v>MPA5-P2-02</v>
          </cell>
          <cell r="M148" t="str">
            <v>Porcentaje de oportunidad en la atención de peticiones  de Asuntos Conciliables</v>
          </cell>
          <cell r="N148" t="str">
            <v>Expresar la oportunidad en la atención de citas por peticiones de asuntos conciliables</v>
          </cell>
          <cell r="O148" t="str">
            <v>Creciente</v>
          </cell>
          <cell r="P148" t="str">
            <v>Resultado</v>
          </cell>
          <cell r="Q148">
            <v>0.77</v>
          </cell>
          <cell r="R148" t="str">
            <v>Resultado</v>
          </cell>
          <cell r="S148" t="str">
            <v>Eficiencia</v>
          </cell>
          <cell r="T148">
            <v>1</v>
          </cell>
          <cell r="U148">
            <v>1</v>
          </cell>
          <cell r="V148" t="str">
            <v>Porcentaje</v>
          </cell>
          <cell r="W148" t="str">
            <v>Si</v>
          </cell>
          <cell r="X148" t="str">
            <v>Si</v>
          </cell>
          <cell r="Y148" t="str">
            <v>Si</v>
          </cell>
          <cell r="Z148" t="str">
            <v>No</v>
          </cell>
          <cell r="AA148" t="str">
            <v>No</v>
          </cell>
          <cell r="AB148" t="str">
            <v>No</v>
          </cell>
          <cell r="AC148" t="str">
            <v>Total de Citas (conciliables) atendidas en  término en el periodo</v>
          </cell>
          <cell r="AD148" t="str">
            <v>SIM</v>
          </cell>
          <cell r="AE148" t="str">
            <v xml:space="preserve"> Total de Peticiones (conciliables) registradas en el periodo</v>
          </cell>
          <cell r="AF148" t="str">
            <v>SIM</v>
          </cell>
          <cell r="AG148" t="str">
            <v>Total de Citas (conciliables) atendidas en  término en el periodo / Total de Peticiones (conciliables) registradas en el periodo</v>
          </cell>
          <cell r="AH148" t="str">
            <v>Mensual</v>
          </cell>
          <cell r="AI148" t="str">
            <v>x</v>
          </cell>
          <cell r="AJ148" t="str">
            <v>x</v>
          </cell>
          <cell r="AK148" t="str">
            <v>x</v>
          </cell>
          <cell r="AL148" t="str">
            <v>x</v>
          </cell>
          <cell r="AM148" t="str">
            <v>x</v>
          </cell>
          <cell r="AN148" t="str">
            <v>x</v>
          </cell>
          <cell r="AO148" t="str">
            <v>x</v>
          </cell>
          <cell r="AP148" t="str">
            <v>x</v>
          </cell>
          <cell r="AQ148" t="str">
            <v>x</v>
          </cell>
          <cell r="AR148" t="str">
            <v>x</v>
          </cell>
          <cell r="AS148" t="str">
            <v>x</v>
          </cell>
          <cell r="AT148" t="str">
            <v>x</v>
          </cell>
        </row>
        <row r="149">
          <cell r="B149">
            <v>145</v>
          </cell>
          <cell r="C149" t="str">
            <v>MPA6</v>
          </cell>
          <cell r="D149" t="str">
            <v>Gestión Tecnológica</v>
          </cell>
          <cell r="E149" t="str">
            <v>N/A</v>
          </cell>
          <cell r="F149" t="str">
            <v>N/A</v>
          </cell>
          <cell r="G149" t="str">
            <v>Eficiencia administrativa</v>
          </cell>
          <cell r="H149" t="str">
            <v>Gestión de Tecnologías de información</v>
          </cell>
          <cell r="I149">
            <v>0</v>
          </cell>
          <cell r="J149">
            <v>0</v>
          </cell>
          <cell r="K149" t="str">
            <v xml:space="preserve">Dirección de Información y Tecnología </v>
          </cell>
          <cell r="L149" t="str">
            <v>PA-75</v>
          </cell>
          <cell r="M149" t="str">
            <v>Porcentaje de avance en la definición e implementación del Sistema de Gestión Estratégica de Información para el ICBF</v>
          </cell>
          <cell r="N149" t="str">
            <v>Medir el porcentaje de avance en la definición e implementación del Sistema de Gestión Estratégica de Información para el ICBF</v>
          </cell>
          <cell r="O149" t="str">
            <v>creciente</v>
          </cell>
          <cell r="P149" t="str">
            <v>Gestión</v>
          </cell>
          <cell r="Q149" t="str">
            <v>N/A</v>
          </cell>
          <cell r="R149" t="str">
            <v>Gestión</v>
          </cell>
          <cell r="S149" t="str">
            <v>Eficacia</v>
          </cell>
          <cell r="T149">
            <v>0.2</v>
          </cell>
          <cell r="U149">
            <v>0.9</v>
          </cell>
          <cell r="V149" t="str">
            <v>Porcentaje</v>
          </cell>
          <cell r="W149" t="str">
            <v>Si</v>
          </cell>
          <cell r="X149" t="str">
            <v>No</v>
          </cell>
          <cell r="Y149" t="str">
            <v>No</v>
          </cell>
          <cell r="Z149" t="str">
            <v>No</v>
          </cell>
          <cell r="AA149" t="str">
            <v>Si</v>
          </cell>
          <cell r="AB149" t="str">
            <v>Si</v>
          </cell>
          <cell r="AC149" t="str">
            <v>No. de actividades ejecutadas en la implementación en la definición e implementación del Sistema de Gestión Estratégica de Información para el ICBF</v>
          </cell>
          <cell r="AD149" t="str">
            <v>Plan de acción de la Dirección de Información y Tecnología</v>
          </cell>
          <cell r="AE149" t="str">
            <v>No. de actividades programadas en la implementación en la definición e implementación del Sistema de Gestión Estratégica de Información para el ICBF</v>
          </cell>
          <cell r="AF149" t="str">
            <v>Plan de acción de la Dirección de Información y Tecnología</v>
          </cell>
          <cell r="AG149" t="str">
            <v>((No. de actividades ejecutadas )/ Total  de actividades programadas ) * 20</v>
          </cell>
          <cell r="AH149" t="str">
            <v>Cuatrimestral</v>
          </cell>
          <cell r="AI149">
            <v>0</v>
          </cell>
          <cell r="AJ149">
            <v>0</v>
          </cell>
          <cell r="AK149">
            <v>0</v>
          </cell>
          <cell r="AL149" t="str">
            <v>x</v>
          </cell>
          <cell r="AM149">
            <v>0</v>
          </cell>
          <cell r="AN149">
            <v>0</v>
          </cell>
          <cell r="AO149">
            <v>0</v>
          </cell>
          <cell r="AP149" t="str">
            <v>x</v>
          </cell>
          <cell r="AQ149">
            <v>0</v>
          </cell>
          <cell r="AR149">
            <v>0</v>
          </cell>
          <cell r="AS149">
            <v>0</v>
          </cell>
          <cell r="AT149" t="str">
            <v>x</v>
          </cell>
        </row>
        <row r="150">
          <cell r="B150">
            <v>146</v>
          </cell>
          <cell r="C150" t="str">
            <v>MPA6</v>
          </cell>
          <cell r="D150" t="str">
            <v>Gestión Tecnológica</v>
          </cell>
          <cell r="E150" t="str">
            <v>N/A</v>
          </cell>
          <cell r="F150" t="str">
            <v>N/A</v>
          </cell>
          <cell r="G150" t="str">
            <v>Eficiencia administrativa</v>
          </cell>
          <cell r="H150" t="str">
            <v>Gestión de Tecnologías de información</v>
          </cell>
          <cell r="I150">
            <v>0</v>
          </cell>
          <cell r="J150">
            <v>0</v>
          </cell>
          <cell r="K150" t="str">
            <v xml:space="preserve">Dirección de Información y Tecnología </v>
          </cell>
          <cell r="L150" t="str">
            <v>PA-76</v>
          </cell>
          <cell r="M150" t="str">
            <v>Porcentaje de avance en la implementación del plan estratégico de desarrollo informático y tecnológico del ICBF</v>
          </cell>
          <cell r="N150" t="str">
            <v>Medir el porcentaje de avance en la implementación del plan estratégico de desarrollo informático y tecnológico del del ICBF.</v>
          </cell>
          <cell r="O150" t="str">
            <v>creciente</v>
          </cell>
          <cell r="P150" t="str">
            <v>Gestión</v>
          </cell>
          <cell r="Q150">
            <v>0.9</v>
          </cell>
          <cell r="R150" t="str">
            <v>Gestión</v>
          </cell>
          <cell r="S150" t="str">
            <v>Eficacia</v>
          </cell>
          <cell r="T150">
            <v>0.9</v>
          </cell>
          <cell r="U150" t="str">
            <v>N/A</v>
          </cell>
          <cell r="V150" t="str">
            <v>Porcentaje</v>
          </cell>
          <cell r="W150" t="str">
            <v>Si</v>
          </cell>
          <cell r="X150" t="str">
            <v>No</v>
          </cell>
          <cell r="Y150" t="str">
            <v>No</v>
          </cell>
          <cell r="Z150" t="str">
            <v>No</v>
          </cell>
          <cell r="AA150" t="str">
            <v>No</v>
          </cell>
          <cell r="AB150" t="str">
            <v>Si</v>
          </cell>
          <cell r="AC150" t="str">
            <v>No. de actividades ejecutadas en la implementación del plan estratégico de desarrollo informático y tecnológico del del ICBF.</v>
          </cell>
          <cell r="AD150" t="str">
            <v>Plan de acción de la Dirección de Información y Tecnología</v>
          </cell>
          <cell r="AE150" t="str">
            <v>Total  de actividades programadas  para la implementación del plan estratégico de desarrollo informático y tecnológico del del ICBF.</v>
          </cell>
          <cell r="AF150" t="str">
            <v>Plan de acción de la Dirección de Información y Tecnología</v>
          </cell>
          <cell r="AG150" t="str">
            <v xml:space="preserve">((No. de actividades ejecutadas )/ Total  de actividades programadas ) * 80 </v>
          </cell>
          <cell r="AH150" t="str">
            <v>Anual</v>
          </cell>
          <cell r="AI150">
            <v>0</v>
          </cell>
          <cell r="AJ150">
            <v>0</v>
          </cell>
          <cell r="AK150">
            <v>0</v>
          </cell>
          <cell r="AL150">
            <v>0</v>
          </cell>
          <cell r="AM150">
            <v>0</v>
          </cell>
          <cell r="AN150">
            <v>0</v>
          </cell>
          <cell r="AO150">
            <v>0</v>
          </cell>
          <cell r="AP150">
            <v>0</v>
          </cell>
          <cell r="AQ150">
            <v>0</v>
          </cell>
          <cell r="AR150">
            <v>0</v>
          </cell>
          <cell r="AS150">
            <v>0</v>
          </cell>
          <cell r="AT150" t="str">
            <v>x</v>
          </cell>
        </row>
        <row r="151">
          <cell r="B151">
            <v>147</v>
          </cell>
          <cell r="C151" t="str">
            <v>MPA6</v>
          </cell>
          <cell r="D151" t="str">
            <v>Gestión Tecnológica</v>
          </cell>
          <cell r="E151" t="str">
            <v>N/A</v>
          </cell>
          <cell r="F151" t="str">
            <v>N/A</v>
          </cell>
          <cell r="G151" t="str">
            <v>N/A</v>
          </cell>
          <cell r="H151" t="str">
            <v>N/A</v>
          </cell>
          <cell r="I151">
            <v>0</v>
          </cell>
          <cell r="J151">
            <v>0</v>
          </cell>
          <cell r="K151" t="str">
            <v xml:space="preserve">Dirección de Información y Tecnología </v>
          </cell>
          <cell r="L151" t="str">
            <v>MPA6-01</v>
          </cell>
          <cell r="M151" t="str">
            <v xml:space="preserve">Porcentaje de Incidentes de seguridad atendidos oportunamente  </v>
          </cell>
          <cell r="N151" t="str">
            <v>Medir el número de incidentes asociados a seguridad de la información y que puedan afectar alguno o los tres pilares, confidencialidad, integridad y/o disponibilidad y fueron atendidos en los tiempos establecidos.</v>
          </cell>
          <cell r="O151" t="str">
            <v>Estático</v>
          </cell>
          <cell r="P151" t="str">
            <v>Resultado</v>
          </cell>
          <cell r="Q151">
            <v>0.75</v>
          </cell>
          <cell r="R151" t="str">
            <v>Resultado</v>
          </cell>
          <cell r="S151" t="str">
            <v>Eficacia</v>
          </cell>
          <cell r="T151">
            <v>0.75</v>
          </cell>
          <cell r="U151" t="str">
            <v>N/A</v>
          </cell>
          <cell r="V151" t="str">
            <v>Porcentaje</v>
          </cell>
          <cell r="W151" t="str">
            <v>Si</v>
          </cell>
          <cell r="X151" t="str">
            <v>Si</v>
          </cell>
          <cell r="Y151" t="str">
            <v>No</v>
          </cell>
          <cell r="Z151" t="str">
            <v>No</v>
          </cell>
          <cell r="AA151" t="str">
            <v>No</v>
          </cell>
          <cell r="AB151" t="str">
            <v>No</v>
          </cell>
          <cell r="AC151" t="str">
            <v>Número de incidentes de seguridad de la información atendidos  por la Dirección de Información y Tecnología y/o Ingenieros Regionales y registrados en la herramienta BMC.</v>
          </cell>
          <cell r="AD151" t="str">
            <v xml:space="preserve">Herramienta de mesa de servicio </v>
          </cell>
          <cell r="AE151" t="str">
            <v>Total de incidentes de seguridad de la información recepcionados en el periodo</v>
          </cell>
          <cell r="AF151" t="str">
            <v xml:space="preserve">Herramienta de mesa de servicio </v>
          </cell>
          <cell r="AG151" t="str">
            <v>(Número de incidentes de seguridad de la información atendidos  por la Dirección de Información y Tecnología  y/o Ingenieros Regionales y registrados en la herramienta BMC / Total de incidentes  de seguridad recepcionados en el periodo ) *100</v>
          </cell>
          <cell r="AH151" t="str">
            <v>Mensual</v>
          </cell>
          <cell r="AI151" t="str">
            <v>x</v>
          </cell>
          <cell r="AJ151" t="str">
            <v>x</v>
          </cell>
          <cell r="AK151" t="str">
            <v>x</v>
          </cell>
          <cell r="AL151" t="str">
            <v>x</v>
          </cell>
          <cell r="AM151" t="str">
            <v>x</v>
          </cell>
          <cell r="AN151" t="str">
            <v>x</v>
          </cell>
          <cell r="AO151" t="str">
            <v>x</v>
          </cell>
          <cell r="AP151" t="str">
            <v>x</v>
          </cell>
          <cell r="AQ151" t="str">
            <v>x</v>
          </cell>
          <cell r="AR151" t="str">
            <v>x</v>
          </cell>
          <cell r="AS151" t="str">
            <v>x</v>
          </cell>
          <cell r="AT151" t="str">
            <v>x</v>
          </cell>
        </row>
        <row r="152">
          <cell r="B152">
            <v>148</v>
          </cell>
          <cell r="C152" t="str">
            <v>MPA6</v>
          </cell>
          <cell r="D152" t="str">
            <v>Gestión Tecnológica</v>
          </cell>
          <cell r="E152" t="str">
            <v>N/A</v>
          </cell>
          <cell r="F152" t="str">
            <v>N/A</v>
          </cell>
          <cell r="G152" t="str">
            <v>N/A</v>
          </cell>
          <cell r="H152" t="str">
            <v>N/A</v>
          </cell>
          <cell r="I152">
            <v>0</v>
          </cell>
          <cell r="J152">
            <v>0</v>
          </cell>
          <cell r="K152" t="str">
            <v xml:space="preserve">Dirección de Información y Tecnología </v>
          </cell>
          <cell r="L152" t="str">
            <v>MPA6-02</v>
          </cell>
          <cell r="M152" t="str">
            <v>Porcentaje de Sistemas de información de Apoyo del ICBF fortalecidos, implementados  con alcance evolutivo y adaptativo</v>
          </cell>
          <cell r="N152" t="str">
            <v>Medir el avance en el soporte de los sistemas de información de apoyo del ICBF,  con alcance evolutivo y adaptativo, programados para la vigencia.</v>
          </cell>
          <cell r="O152" t="str">
            <v>Estático</v>
          </cell>
          <cell r="P152" t="str">
            <v>Resultado</v>
          </cell>
          <cell r="Q152" t="str">
            <v>N/A</v>
          </cell>
          <cell r="R152" t="str">
            <v>Resultado</v>
          </cell>
          <cell r="S152" t="str">
            <v>Eficacia</v>
          </cell>
          <cell r="T152">
            <v>0.8</v>
          </cell>
          <cell r="U152" t="str">
            <v>N/A</v>
          </cell>
          <cell r="V152" t="str">
            <v>Porcentaje</v>
          </cell>
          <cell r="W152" t="str">
            <v>Si</v>
          </cell>
          <cell r="X152" t="str">
            <v>No</v>
          </cell>
          <cell r="Y152" t="str">
            <v>No</v>
          </cell>
          <cell r="Z152" t="str">
            <v>No</v>
          </cell>
          <cell r="AA152" t="str">
            <v>No</v>
          </cell>
          <cell r="AB152" t="str">
            <v>No</v>
          </cell>
          <cell r="AC152" t="str">
            <v>Numero de casos de uso y/o novedades, y casos reportados en la mesa  de servicio atendidos.</v>
          </cell>
          <cell r="AD152" t="str">
            <v>Tablero de control de requerimientos
Base de datos de mesa de servicio</v>
          </cell>
          <cell r="AE152" t="str">
            <v>Total de casos de uso ( priorizados en comité) y/o  novedades ( priorizados en comité) y casos reportados en la mesa  de servicio</v>
          </cell>
          <cell r="AF152" t="str">
            <v>Tablero de control de requerimientos
Base de datos de mesa de servicio</v>
          </cell>
          <cell r="AG152" t="str">
            <v>(((sumatoria de casos de uso y,ó novedades atendidos / total de casos de uso y,ó novedades priorizados)+(sumatoria de casos atendidos en mesa de servicio/ casos reportados en mesa de servicio))/2)*100</v>
          </cell>
          <cell r="AH152" t="str">
            <v>Trimestral</v>
          </cell>
          <cell r="AI152">
            <v>0</v>
          </cell>
          <cell r="AJ152">
            <v>0</v>
          </cell>
          <cell r="AK152" t="str">
            <v>x</v>
          </cell>
          <cell r="AL152">
            <v>0</v>
          </cell>
          <cell r="AM152">
            <v>0</v>
          </cell>
          <cell r="AN152" t="str">
            <v>x</v>
          </cell>
          <cell r="AO152">
            <v>0</v>
          </cell>
          <cell r="AP152">
            <v>0</v>
          </cell>
          <cell r="AQ152" t="str">
            <v>x</v>
          </cell>
          <cell r="AR152">
            <v>0</v>
          </cell>
          <cell r="AS152">
            <v>0</v>
          </cell>
          <cell r="AT152" t="str">
            <v>x</v>
          </cell>
        </row>
        <row r="153">
          <cell r="B153">
            <v>149</v>
          </cell>
          <cell r="C153" t="str">
            <v>MPA6</v>
          </cell>
          <cell r="D153" t="str">
            <v>Gestión Tecnológica</v>
          </cell>
          <cell r="E153" t="str">
            <v>N/A</v>
          </cell>
          <cell r="F153" t="str">
            <v>N/A</v>
          </cell>
          <cell r="G153" t="str">
            <v>N/A</v>
          </cell>
          <cell r="H153" t="str">
            <v>N/A</v>
          </cell>
          <cell r="I153">
            <v>0</v>
          </cell>
          <cell r="J153">
            <v>0</v>
          </cell>
          <cell r="K153" t="str">
            <v xml:space="preserve">Dirección de Información y Tecnología </v>
          </cell>
          <cell r="L153" t="str">
            <v>MPA6-03</v>
          </cell>
          <cell r="M153" t="str">
            <v>Porcentaje de Sistemas de información Misionales del ICBF fortalecidos, implementados  con alcance evolutivo y adaptativo</v>
          </cell>
          <cell r="N153" t="str">
            <v>Medir el avance en el desarrollo de los sistemas de información misionales del ICBF,  con alcance evolutivo y adaptativo, programados para la vigencia.</v>
          </cell>
          <cell r="O153" t="str">
            <v>Estático</v>
          </cell>
          <cell r="P153" t="str">
            <v>Resultado</v>
          </cell>
          <cell r="Q153" t="str">
            <v>N/A</v>
          </cell>
          <cell r="R153" t="str">
            <v>Resultado</v>
          </cell>
          <cell r="S153" t="str">
            <v>Eficacia</v>
          </cell>
          <cell r="T153">
            <v>0.8</v>
          </cell>
          <cell r="U153" t="str">
            <v>N/A</v>
          </cell>
          <cell r="V153" t="str">
            <v>Porcentaje</v>
          </cell>
          <cell r="W153" t="str">
            <v>Si</v>
          </cell>
          <cell r="X153" t="str">
            <v>No</v>
          </cell>
          <cell r="Y153" t="str">
            <v>No</v>
          </cell>
          <cell r="Z153" t="str">
            <v>No</v>
          </cell>
          <cell r="AA153" t="str">
            <v>No</v>
          </cell>
          <cell r="AB153" t="str">
            <v>No</v>
          </cell>
          <cell r="AC153" t="str">
            <v>Casos de uso y/o novedades atendidos</v>
          </cell>
          <cell r="AD153" t="str">
            <v>Tablero de control de requerimientos</v>
          </cell>
          <cell r="AE153" t="str">
            <v>Total casos de uso y/o novedades priorizados</v>
          </cell>
          <cell r="AF153" t="str">
            <v>Tablero de control de requerimientos</v>
          </cell>
          <cell r="AG153" t="str">
            <v>((sumatoria de casos de uso y,ó novedades atendidos Cuéntame) + (sumatoria de casos de uso y,ó novedades atendido SIM)) / total de casos de uso y,ó novedades priorizados)*100</v>
          </cell>
          <cell r="AH153" t="str">
            <v>Trimestral</v>
          </cell>
          <cell r="AI153">
            <v>0</v>
          </cell>
          <cell r="AJ153">
            <v>0</v>
          </cell>
          <cell r="AK153" t="str">
            <v>x</v>
          </cell>
          <cell r="AL153">
            <v>0</v>
          </cell>
          <cell r="AM153">
            <v>0</v>
          </cell>
          <cell r="AN153" t="str">
            <v>x</v>
          </cell>
          <cell r="AO153">
            <v>0</v>
          </cell>
          <cell r="AP153">
            <v>0</v>
          </cell>
          <cell r="AQ153" t="str">
            <v>x</v>
          </cell>
          <cell r="AR153">
            <v>0</v>
          </cell>
          <cell r="AS153">
            <v>0</v>
          </cell>
          <cell r="AT153" t="str">
            <v>x</v>
          </cell>
        </row>
        <row r="154">
          <cell r="B154">
            <v>150</v>
          </cell>
          <cell r="C154" t="str">
            <v>MPA6</v>
          </cell>
          <cell r="D154" t="str">
            <v>Gestión Tecnológica</v>
          </cell>
          <cell r="E154" t="str">
            <v>N/A</v>
          </cell>
          <cell r="F154" t="str">
            <v>N/A</v>
          </cell>
          <cell r="G154" t="str">
            <v>N/A</v>
          </cell>
          <cell r="H154" t="str">
            <v>N/A</v>
          </cell>
          <cell r="I154">
            <v>0</v>
          </cell>
          <cell r="J154">
            <v>0</v>
          </cell>
          <cell r="K154" t="str">
            <v xml:space="preserve">Dirección de Información y Tecnología </v>
          </cell>
          <cell r="L154" t="str">
            <v>MPA6-04</v>
          </cell>
          <cell r="M154" t="str">
            <v>Porcentaje de uso de los sistemas de información en el ICBF</v>
          </cell>
          <cell r="N154" t="str">
            <v>Evaluar que todos los servidores públicos y contratistas, que hacen parte de los procesos acordes con la dependencia del nivel regional, usen los sistemas de información definidos por el ICBF.</v>
          </cell>
          <cell r="O154" t="str">
            <v>Estático</v>
          </cell>
          <cell r="P154" t="str">
            <v>Gestión</v>
          </cell>
          <cell r="Q154">
            <v>0.85</v>
          </cell>
          <cell r="R154" t="str">
            <v>Gestión</v>
          </cell>
          <cell r="S154" t="str">
            <v>Eficacia</v>
          </cell>
          <cell r="T154">
            <v>0.85</v>
          </cell>
          <cell r="U154" t="str">
            <v>N/A</v>
          </cell>
          <cell r="V154" t="str">
            <v>Porcentaje</v>
          </cell>
          <cell r="W154" t="str">
            <v>Si</v>
          </cell>
          <cell r="X154" t="str">
            <v>Si</v>
          </cell>
          <cell r="Y154" t="str">
            <v>No</v>
          </cell>
          <cell r="Z154" t="str">
            <v>No</v>
          </cell>
          <cell r="AA154" t="str">
            <v>No</v>
          </cell>
          <cell r="AB154" t="str">
            <v>No</v>
          </cell>
          <cell r="AC154" t="str">
            <v>Nº de servidores públicos y contratistas que utilizan las tecnologías de información</v>
          </cell>
          <cell r="AD154" t="str">
            <v>Nacional:
SIM – SEVEN – KACTUS - CUENTAME
Regional:
Reporte generado por la Subdirección de Sistemas Integrados de Información</v>
          </cell>
          <cell r="AE154" t="str">
            <v>Nº de servidores públicos y contratistas programados para utilizar tecnologías de información.</v>
          </cell>
          <cell r="AF154" t="str">
            <v>Nacional:
SIM – SEVEN – KACTUS - CUENTAME
Regional:
Reporte generado por la Subdirección de Sistemas Integrados de Información</v>
          </cell>
          <cell r="AG154" t="str">
            <v>(Nº de servidores públicos y contratistas que utilizan sistemas de información / Nº de servidores públicos y contratistas programados para utilizar sistemas de información)*100
Consideraciones:
a = No. De usuarios que utilizan SIM * 0.5
b = No. De usuarios que utilizan ERP * 0.20
c = No. De Usuarios que utilizan Kactus * 0.20
d = No. de usuarios que utilizan CUENTAME *0.1
e = No. de usuarios creados para utilizar  SIM
f = No. de usuarios creados utilizar ERP
g = No. de usuarios creados utilizar KACTUS
h = No. de usuario creados CUENTAME
Numerador:
Nº de servidores públicos y contratistas que utilizan sistemas de información
Numerador = a.f.g.h +  b.e.g.h + c.e.f.h + d.e.f.g
Denominador =  e.f.g.h 
La siguiente fórmula es otra alternativa de llegar al mismo resultado:
((a/e)*0,5+(b/f)*0,2+(c/g)*0,2+(d/h)*0,1)</v>
          </cell>
          <cell r="AH154" t="str">
            <v>Trimestral</v>
          </cell>
          <cell r="AI154">
            <v>0</v>
          </cell>
          <cell r="AJ154">
            <v>0</v>
          </cell>
          <cell r="AK154" t="str">
            <v>x</v>
          </cell>
          <cell r="AL154">
            <v>0</v>
          </cell>
          <cell r="AM154">
            <v>0</v>
          </cell>
          <cell r="AN154" t="str">
            <v>x</v>
          </cell>
          <cell r="AO154">
            <v>0</v>
          </cell>
          <cell r="AP154">
            <v>0</v>
          </cell>
          <cell r="AQ154" t="str">
            <v>x</v>
          </cell>
          <cell r="AR154">
            <v>0</v>
          </cell>
          <cell r="AS154">
            <v>0</v>
          </cell>
          <cell r="AT154" t="str">
            <v>x</v>
          </cell>
        </row>
        <row r="155">
          <cell r="B155">
            <v>151</v>
          </cell>
          <cell r="C155" t="str">
            <v>MPA7</v>
          </cell>
          <cell r="D155" t="str">
            <v>Gestión Comunicaciones</v>
          </cell>
          <cell r="E155" t="str">
            <v>N/A</v>
          </cell>
          <cell r="F155" t="str">
            <v>N/A</v>
          </cell>
          <cell r="G155" t="str">
            <v>Gestión misional y de Gobierno</v>
          </cell>
          <cell r="H155" t="str">
            <v>Indicadores y metas de gobierno</v>
          </cell>
          <cell r="I155">
            <v>0</v>
          </cell>
          <cell r="J155">
            <v>0</v>
          </cell>
          <cell r="K155" t="str">
            <v>Oficina Asesora de Comunicaciones</v>
          </cell>
          <cell r="L155" t="str">
            <v>PA-77</v>
          </cell>
          <cell r="M155" t="str">
            <v>Número de campañas desarrolladas que alcanzan cobertura nacional y cumplen con el plan de medios programado</v>
          </cell>
          <cell r="N155" t="str">
            <v>Medir el alcance de las campañas realizadas por la Oficina Asesora de Comunicaciones a nivel nacional dando cumplimiento al plan de medios programado.</v>
          </cell>
          <cell r="O155" t="str">
            <v>creciente</v>
          </cell>
          <cell r="P155" t="str">
            <v>calidad</v>
          </cell>
          <cell r="Q155">
            <v>0</v>
          </cell>
          <cell r="R155" t="str">
            <v>Impacto</v>
          </cell>
          <cell r="S155" t="str">
            <v>Eficacia</v>
          </cell>
          <cell r="T155">
            <v>4</v>
          </cell>
          <cell r="U155">
            <v>16</v>
          </cell>
          <cell r="V155" t="str">
            <v>Número</v>
          </cell>
          <cell r="W155" t="str">
            <v>Si</v>
          </cell>
          <cell r="X155" t="str">
            <v>No</v>
          </cell>
          <cell r="Y155" t="str">
            <v>No</v>
          </cell>
          <cell r="Z155" t="str">
            <v>No</v>
          </cell>
          <cell r="AA155" t="str">
            <v>Si</v>
          </cell>
          <cell r="AB155" t="str">
            <v>Si</v>
          </cell>
          <cell r="AC155" t="str">
            <v>Número de campañas que  llegan a las 33 regionales y cumplen con el plan de medios programado.</v>
          </cell>
          <cell r="AD155" t="str">
            <v>Análisis del Informe ibope e informe del plan de medios.</v>
          </cell>
          <cell r="AE155" t="str">
            <v>Número de campañas programadas</v>
          </cell>
          <cell r="AF155" t="str">
            <v>Plan de medios desarrollado por la Oficina Asesora de Comunicaciones</v>
          </cell>
          <cell r="AG155" t="str">
            <v>Número de personas impactadas por campaña / Total público objetivo por campaña</v>
          </cell>
          <cell r="AH155" t="str">
            <v>Trimestral</v>
          </cell>
          <cell r="AI155">
            <v>0</v>
          </cell>
          <cell r="AJ155">
            <v>0</v>
          </cell>
          <cell r="AK155">
            <v>0</v>
          </cell>
          <cell r="AL155" t="str">
            <v>x</v>
          </cell>
          <cell r="AM155">
            <v>0</v>
          </cell>
          <cell r="AN155">
            <v>0</v>
          </cell>
          <cell r="AO155" t="str">
            <v>x</v>
          </cell>
          <cell r="AP155">
            <v>0</v>
          </cell>
          <cell r="AQ155">
            <v>0</v>
          </cell>
          <cell r="AR155" t="str">
            <v>x</v>
          </cell>
          <cell r="AS155">
            <v>0</v>
          </cell>
          <cell r="AT155" t="str">
            <v>x</v>
          </cell>
        </row>
        <row r="156">
          <cell r="B156">
            <v>152</v>
          </cell>
          <cell r="C156" t="str">
            <v>MPA7</v>
          </cell>
          <cell r="D156" t="str">
            <v>Gestión Comunicaciones</v>
          </cell>
          <cell r="E156" t="str">
            <v>N/A</v>
          </cell>
          <cell r="F156" t="str">
            <v>N/A</v>
          </cell>
          <cell r="G156" t="str">
            <v>Transparencia, participación y servicio al ciudadano</v>
          </cell>
          <cell r="H156" t="str">
            <v>Transparencia y acceso a la información pública</v>
          </cell>
          <cell r="I156">
            <v>0</v>
          </cell>
          <cell r="J156">
            <v>0</v>
          </cell>
          <cell r="K156" t="str">
            <v>Oficina Asesora de Comunicaciones</v>
          </cell>
          <cell r="L156" t="str">
            <v>PA-78</v>
          </cell>
          <cell r="M156" t="str">
            <v>Número de visitas a la información publicada por la Oficina Asesora de Comunicaciones en la pagina web.</v>
          </cell>
          <cell r="N156" t="str">
            <v>Evaluar la información publicada por la  Oficina Asesora de Comunicaciones en la pagina web con  relación a su contenido, diseño y eficacia de la información.</v>
          </cell>
          <cell r="O156" t="str">
            <v>Creciente</v>
          </cell>
          <cell r="P156" t="str">
            <v>calidad</v>
          </cell>
          <cell r="Q156">
            <v>3590432</v>
          </cell>
          <cell r="R156" t="str">
            <v>Gestión</v>
          </cell>
          <cell r="S156" t="str">
            <v>Eficacia</v>
          </cell>
          <cell r="T156">
            <v>3698145</v>
          </cell>
          <cell r="U156">
            <v>4021284</v>
          </cell>
          <cell r="V156" t="str">
            <v>Número</v>
          </cell>
          <cell r="W156" t="str">
            <v>Si</v>
          </cell>
          <cell r="X156" t="str">
            <v>No</v>
          </cell>
          <cell r="Y156" t="str">
            <v>No</v>
          </cell>
          <cell r="Z156" t="str">
            <v>No</v>
          </cell>
          <cell r="AA156" t="str">
            <v>Si</v>
          </cell>
          <cell r="AB156" t="str">
            <v>Si</v>
          </cell>
          <cell r="AC156" t="str">
            <v>Número de visitas a la información publicada por La Oficina Asesora de comunicaciones  en la pagina web.</v>
          </cell>
          <cell r="AD156" t="str">
            <v xml:space="preserve">Estadísticas página web </v>
          </cell>
          <cell r="AE156" t="str">
            <v>Número de visitas  a la página web durante el periodo</v>
          </cell>
          <cell r="AF156" t="str">
            <v xml:space="preserve">Estadísticas página web </v>
          </cell>
          <cell r="AG156" t="str">
            <v>Tipo de consultas referente a información de Oficina Asesora de comunicaciones  / Número de Entradas a la página web</v>
          </cell>
          <cell r="AH156" t="str">
            <v>Trimestral</v>
          </cell>
          <cell r="AI156">
            <v>0</v>
          </cell>
          <cell r="AJ156">
            <v>0</v>
          </cell>
          <cell r="AK156">
            <v>0</v>
          </cell>
          <cell r="AL156" t="str">
            <v>x</v>
          </cell>
          <cell r="AM156">
            <v>0</v>
          </cell>
          <cell r="AN156">
            <v>0</v>
          </cell>
          <cell r="AO156" t="str">
            <v>x</v>
          </cell>
          <cell r="AP156">
            <v>0</v>
          </cell>
          <cell r="AQ156">
            <v>0</v>
          </cell>
          <cell r="AR156" t="str">
            <v>x</v>
          </cell>
          <cell r="AS156">
            <v>0</v>
          </cell>
          <cell r="AT156" t="str">
            <v>x</v>
          </cell>
        </row>
        <row r="157">
          <cell r="B157">
            <v>153</v>
          </cell>
          <cell r="C157" t="str">
            <v>MPA7</v>
          </cell>
          <cell r="D157" t="str">
            <v>Gestión Comunicaciones</v>
          </cell>
          <cell r="E157" t="str">
            <v>N/A</v>
          </cell>
          <cell r="F157" t="str">
            <v>N/A</v>
          </cell>
          <cell r="G157" t="str">
            <v>Gestión misional y de Gobierno</v>
          </cell>
          <cell r="H157" t="str">
            <v>Indicadores y metas de gobierno</v>
          </cell>
          <cell r="I157">
            <v>0</v>
          </cell>
          <cell r="J157">
            <v>0</v>
          </cell>
          <cell r="K157" t="str">
            <v>Oficina Asesora de Comunicaciones</v>
          </cell>
          <cell r="L157" t="str">
            <v>PA-79</v>
          </cell>
          <cell r="M157" t="str">
            <v>Número de noticias con valoración positiva en monitoreo de prensa</v>
          </cell>
          <cell r="N157" t="str">
            <v xml:space="preserve">Medir la visibilidad de la gestión institucional ante los medios de interes. </v>
          </cell>
          <cell r="O157" t="str">
            <v>Estático</v>
          </cell>
          <cell r="P157" t="str">
            <v>Calidad</v>
          </cell>
          <cell r="Q157">
            <v>737</v>
          </cell>
          <cell r="R157" t="str">
            <v>Impacto</v>
          </cell>
          <cell r="S157" t="str">
            <v>Eficacia</v>
          </cell>
          <cell r="T157">
            <v>620</v>
          </cell>
          <cell r="U157">
            <v>825</v>
          </cell>
          <cell r="V157" t="str">
            <v>Número</v>
          </cell>
          <cell r="W157" t="str">
            <v>Si</v>
          </cell>
          <cell r="X157" t="str">
            <v>No</v>
          </cell>
          <cell r="Y157" t="str">
            <v>No</v>
          </cell>
          <cell r="Z157" t="str">
            <v>No</v>
          </cell>
          <cell r="AA157" t="str">
            <v>No</v>
          </cell>
          <cell r="AB157" t="str">
            <v>Si</v>
          </cell>
          <cell r="AC157" t="str">
            <v>Número de noticias monitoreadas con valoración positiva</v>
          </cell>
          <cell r="AD157" t="str">
            <v>Informes de monitoreo de medios</v>
          </cell>
          <cell r="AE157" t="str">
            <v>Número total de noticias monitoreadas</v>
          </cell>
          <cell r="AF157" t="str">
            <v>Informes de monitoreo de medios.</v>
          </cell>
          <cell r="AG157" t="str">
            <v>Número de noticias monitoreadas con valoración positiva / Número total de noticias monitoreadas</v>
          </cell>
          <cell r="AH157" t="str">
            <v>Trimestral</v>
          </cell>
          <cell r="AI157">
            <v>0</v>
          </cell>
          <cell r="AJ157">
            <v>0</v>
          </cell>
          <cell r="AK157">
            <v>0</v>
          </cell>
          <cell r="AL157" t="str">
            <v>x</v>
          </cell>
          <cell r="AM157">
            <v>0</v>
          </cell>
          <cell r="AN157">
            <v>0</v>
          </cell>
          <cell r="AO157" t="str">
            <v>x</v>
          </cell>
          <cell r="AP157">
            <v>0</v>
          </cell>
          <cell r="AQ157">
            <v>0</v>
          </cell>
          <cell r="AR157" t="str">
            <v>x</v>
          </cell>
          <cell r="AS157">
            <v>0</v>
          </cell>
          <cell r="AT157" t="str">
            <v>x</v>
          </cell>
        </row>
        <row r="158">
          <cell r="B158">
            <v>154</v>
          </cell>
          <cell r="C158" t="str">
            <v>MPA7</v>
          </cell>
          <cell r="D158" t="str">
            <v>Direccionamiento Estratégico</v>
          </cell>
          <cell r="E158" t="str">
            <v>N/A</v>
          </cell>
          <cell r="F158" t="str">
            <v>N/A</v>
          </cell>
          <cell r="G158" t="str">
            <v>Gestión Financiera</v>
          </cell>
          <cell r="H158" t="str">
            <v>Programación y ejecución presupuestal</v>
          </cell>
          <cell r="I158">
            <v>0</v>
          </cell>
          <cell r="J158">
            <v>0</v>
          </cell>
          <cell r="K158" t="str">
            <v>Subdirección de Programación</v>
          </cell>
          <cell r="L158" t="str">
            <v>PA-80</v>
          </cell>
          <cell r="M158" t="str">
            <v xml:space="preserve">Porcentaje de cumplimiento de la meta de compromisos presupuestales concertadas con Presidencia </v>
          </cell>
          <cell r="N158" t="str">
            <v>Medir el porcentaje de cumplimiento de los compromisos presupuestales de la meta presidencial de cada vigencia para cada una de las áreas ejecutoras como gerentes de los rubros presupuestales</v>
          </cell>
          <cell r="O158" t="str">
            <v>Estático</v>
          </cell>
          <cell r="P158" t="str">
            <v>Resultado</v>
          </cell>
          <cell r="Q158" t="str">
            <v>compromiso meta presidencial 2015</v>
          </cell>
          <cell r="R158" t="str">
            <v>Resultado</v>
          </cell>
          <cell r="S158" t="str">
            <v>Eficiencia</v>
          </cell>
          <cell r="T158">
            <v>1</v>
          </cell>
          <cell r="U158" t="str">
            <v>N/A</v>
          </cell>
          <cell r="V158" t="str">
            <v>Porcentaje</v>
          </cell>
          <cell r="W158" t="str">
            <v>Si</v>
          </cell>
          <cell r="X158" t="str">
            <v>No</v>
          </cell>
          <cell r="Y158" t="str">
            <v>No</v>
          </cell>
          <cell r="Z158" t="str">
            <v>No</v>
          </cell>
          <cell r="AA158" t="str">
            <v>No</v>
          </cell>
          <cell r="AB158" t="str">
            <v>Si</v>
          </cell>
          <cell r="AC158" t="str">
            <v>Recursos Comprometidos</v>
          </cell>
          <cell r="AD158" t="str">
            <v>Reportes de Ejecucion Presupuestal SIIF</v>
          </cell>
          <cell r="AE158" t="str">
            <v>Meta Mensual de Compromisos</v>
          </cell>
          <cell r="AF158" t="str">
            <v>Acuerdo de Desempeño con Presidencia</v>
          </cell>
          <cell r="AG158" t="str">
            <v>Ejecución Presupuestal en Compromisos /Meta de Compromisos *100</v>
          </cell>
          <cell r="AH158" t="str">
            <v>Mensual</v>
          </cell>
          <cell r="AI158" t="str">
            <v>x</v>
          </cell>
          <cell r="AJ158" t="str">
            <v>x</v>
          </cell>
          <cell r="AK158" t="str">
            <v>x</v>
          </cell>
          <cell r="AL158" t="str">
            <v>x</v>
          </cell>
          <cell r="AM158" t="str">
            <v>x</v>
          </cell>
          <cell r="AN158" t="str">
            <v>x</v>
          </cell>
          <cell r="AO158" t="str">
            <v>x</v>
          </cell>
          <cell r="AP158" t="str">
            <v>x</v>
          </cell>
          <cell r="AQ158" t="str">
            <v>x</v>
          </cell>
          <cell r="AR158" t="str">
            <v>x</v>
          </cell>
          <cell r="AS158" t="str">
            <v>x</v>
          </cell>
          <cell r="AT158" t="str">
            <v>x</v>
          </cell>
        </row>
        <row r="159">
          <cell r="B159">
            <v>155</v>
          </cell>
          <cell r="C159" t="str">
            <v>MPE1</v>
          </cell>
          <cell r="D159" t="str">
            <v>Direccionamiento Estratégico</v>
          </cell>
          <cell r="E159" t="str">
            <v>N/A</v>
          </cell>
          <cell r="F159" t="str">
            <v>N/A</v>
          </cell>
          <cell r="G159" t="str">
            <v>Gestión Financiera</v>
          </cell>
          <cell r="H159" t="str">
            <v>Programación y ejecución presupuestal</v>
          </cell>
          <cell r="I159">
            <v>0</v>
          </cell>
          <cell r="J159">
            <v>0</v>
          </cell>
          <cell r="K159" t="str">
            <v>Subdirección de Programación</v>
          </cell>
          <cell r="L159" t="str">
            <v>PA-81</v>
          </cell>
          <cell r="M159" t="str">
            <v>Porcentaje de cumplimiento de la meta de obligaciones presupuestales concertadas con Presidencia.</v>
          </cell>
          <cell r="N159" t="str">
            <v>Medir el porcentaje de cumplimiento de las obligaciones presupuestales de la meta presidencial de cada vigencia para cada una de las áreas ejecutoras como gerentes de los rubros presupuestales.</v>
          </cell>
          <cell r="O159" t="str">
            <v>Estático</v>
          </cell>
          <cell r="P159" t="str">
            <v>Resultado</v>
          </cell>
          <cell r="Q159" t="str">
            <v>Obligación meta presidencial 2015</v>
          </cell>
          <cell r="R159" t="str">
            <v>Resultado</v>
          </cell>
          <cell r="S159" t="str">
            <v>Eficiencia</v>
          </cell>
          <cell r="T159">
            <v>1</v>
          </cell>
          <cell r="U159" t="str">
            <v>N/A</v>
          </cell>
          <cell r="V159" t="str">
            <v>Porcentaje</v>
          </cell>
          <cell r="W159" t="str">
            <v>Si</v>
          </cell>
          <cell r="X159" t="str">
            <v>No</v>
          </cell>
          <cell r="Y159" t="str">
            <v>No</v>
          </cell>
          <cell r="Z159" t="str">
            <v>No</v>
          </cell>
          <cell r="AA159" t="str">
            <v>No</v>
          </cell>
          <cell r="AB159" t="str">
            <v>Si</v>
          </cell>
          <cell r="AC159" t="str">
            <v>Recursos Obligados</v>
          </cell>
          <cell r="AD159" t="str">
            <v>Reportes de Ejecucion Presupuestal SIIF</v>
          </cell>
          <cell r="AE159" t="str">
            <v>Meta Mensual de Obligaciones</v>
          </cell>
          <cell r="AF159" t="str">
            <v>Acuerdo de Desempeño con Presidencia</v>
          </cell>
          <cell r="AG159" t="str">
            <v>Ejecución Presupuestal en Compromisos /Meta de Compromisos *100</v>
          </cell>
          <cell r="AH159" t="str">
            <v>Mensual</v>
          </cell>
          <cell r="AI159" t="str">
            <v>x</v>
          </cell>
          <cell r="AJ159" t="str">
            <v>x</v>
          </cell>
          <cell r="AK159" t="str">
            <v>x</v>
          </cell>
          <cell r="AL159" t="str">
            <v>x</v>
          </cell>
          <cell r="AM159" t="str">
            <v>x</v>
          </cell>
          <cell r="AN159" t="str">
            <v>x</v>
          </cell>
          <cell r="AO159" t="str">
            <v>x</v>
          </cell>
          <cell r="AP159" t="str">
            <v>x</v>
          </cell>
          <cell r="AQ159" t="str">
            <v>x</v>
          </cell>
          <cell r="AR159" t="str">
            <v>x</v>
          </cell>
          <cell r="AS159" t="str">
            <v>x</v>
          </cell>
          <cell r="AT159" t="str">
            <v>x</v>
          </cell>
        </row>
        <row r="160">
          <cell r="B160">
            <v>156</v>
          </cell>
          <cell r="C160" t="str">
            <v>MPE1</v>
          </cell>
          <cell r="D160" t="str">
            <v>Direccionamiento Estratégico</v>
          </cell>
          <cell r="E160" t="str">
            <v>N/A</v>
          </cell>
          <cell r="F160" t="str">
            <v>N/A</v>
          </cell>
          <cell r="G160" t="str">
            <v>Gestión misional y de Gobierno</v>
          </cell>
          <cell r="H160" t="str">
            <v>Indicadores y metas de gobierno</v>
          </cell>
          <cell r="I160">
            <v>0</v>
          </cell>
          <cell r="J160">
            <v>0</v>
          </cell>
          <cell r="K160" t="str">
            <v>Subdirección de Programación</v>
          </cell>
          <cell r="L160" t="str">
            <v>PA-82</v>
          </cell>
          <cell r="M160" t="str">
            <v>Porcentaje de Integración del modelo de costos del ICBF dentro de las Metas Sociales y Financieras</v>
          </cell>
          <cell r="N160" t="str">
            <v>Integrar cada uno los modelos de costos definitivos de las modalidades de servicio que presta el ICBF a la programación presupuestal para cada vigencia.</v>
          </cell>
          <cell r="O160" t="str">
            <v>Creciente</v>
          </cell>
          <cell r="P160" t="str">
            <v>Producto</v>
          </cell>
          <cell r="Q160" t="str">
            <v>N/A</v>
          </cell>
          <cell r="R160" t="str">
            <v>Producto</v>
          </cell>
          <cell r="S160" t="str">
            <v>Economia</v>
          </cell>
          <cell r="T160">
            <v>0.6</v>
          </cell>
          <cell r="U160">
            <v>1</v>
          </cell>
          <cell r="V160" t="str">
            <v>Porcentaje</v>
          </cell>
          <cell r="W160" t="str">
            <v>Si</v>
          </cell>
          <cell r="X160" t="str">
            <v>No</v>
          </cell>
          <cell r="Y160" t="str">
            <v>No</v>
          </cell>
          <cell r="Z160" t="str">
            <v>No</v>
          </cell>
          <cell r="AA160" t="str">
            <v>Si</v>
          </cell>
          <cell r="AB160" t="str">
            <v>Si</v>
          </cell>
          <cell r="AC160" t="str">
            <v>Modalidades de Atención con Modelo de costos definido y ajustado</v>
          </cell>
          <cell r="AD160" t="str">
            <v>Dirección técnica misional y Dirección abastecimiento y/o tercero</v>
          </cell>
          <cell r="AE160" t="str">
            <v>Totalidad de Modalidades en Oferta Institucional</v>
          </cell>
          <cell r="AF160" t="str">
            <v>SIM - Programación Presupuestal</v>
          </cell>
          <cell r="AG160" t="str">
            <v xml:space="preserve">Numero de Modalidades de Atención Modeladas/Numero de Modalidades de Atención para la Vigencia </v>
          </cell>
          <cell r="AH160" t="str">
            <v>Trimestral</v>
          </cell>
          <cell r="AI160">
            <v>0</v>
          </cell>
          <cell r="AJ160">
            <v>0</v>
          </cell>
          <cell r="AK160" t="str">
            <v>x</v>
          </cell>
          <cell r="AL160">
            <v>0</v>
          </cell>
          <cell r="AM160">
            <v>0</v>
          </cell>
          <cell r="AN160" t="str">
            <v>x</v>
          </cell>
          <cell r="AO160">
            <v>0</v>
          </cell>
          <cell r="AP160">
            <v>0</v>
          </cell>
          <cell r="AQ160">
            <v>0</v>
          </cell>
          <cell r="AR160" t="str">
            <v>x</v>
          </cell>
          <cell r="AS160">
            <v>0</v>
          </cell>
          <cell r="AT160">
            <v>0</v>
          </cell>
        </row>
        <row r="161">
          <cell r="B161">
            <v>157</v>
          </cell>
          <cell r="C161" t="str">
            <v>MPE1</v>
          </cell>
          <cell r="D161" t="str">
            <v>Direccionamiento Estratégico</v>
          </cell>
          <cell r="E161" t="str">
            <v>N/A</v>
          </cell>
          <cell r="F161" t="str">
            <v>N/A</v>
          </cell>
          <cell r="G161" t="str">
            <v>Gestión Financiera</v>
          </cell>
          <cell r="H161" t="str">
            <v>Programación y ejecución presupuestal</v>
          </cell>
          <cell r="I161">
            <v>0</v>
          </cell>
          <cell r="J161">
            <v>0</v>
          </cell>
          <cell r="K161" t="str">
            <v>Subdirección de Programación</v>
          </cell>
          <cell r="L161" t="str">
            <v>PA-83</v>
          </cell>
          <cell r="M161" t="str">
            <v>Porcentaje de Vigencias Expiradas de años anteriores al 2014 tramitadas</v>
          </cell>
          <cell r="N161" t="str">
            <v>Disminuir la tasa de solicitudes de vigencias expiradas</v>
          </cell>
          <cell r="O161" t="str">
            <v>Decreciente</v>
          </cell>
          <cell r="P161" t="str">
            <v>Gestión</v>
          </cell>
          <cell r="Q161" t="str">
            <v>N/A</v>
          </cell>
          <cell r="R161" t="str">
            <v>Gestión</v>
          </cell>
          <cell r="S161" t="str">
            <v>Eficacia</v>
          </cell>
          <cell r="T161">
            <v>10</v>
          </cell>
          <cell r="U161" t="str">
            <v>N/A</v>
          </cell>
          <cell r="V161" t="str">
            <v>Número</v>
          </cell>
          <cell r="W161" t="str">
            <v>Si</v>
          </cell>
          <cell r="X161" t="str">
            <v>No</v>
          </cell>
          <cell r="Y161" t="str">
            <v>No</v>
          </cell>
          <cell r="Z161" t="str">
            <v>No</v>
          </cell>
          <cell r="AA161" t="str">
            <v>No</v>
          </cell>
          <cell r="AB161" t="str">
            <v>Si</v>
          </cell>
          <cell r="AC161" t="str">
            <v>Contratos para pago de pasivos exigibles por Proyectos, remitidos a la Dirección de Planeación y Control de Gestión</v>
          </cell>
          <cell r="AD161" t="str">
            <v>Tramites Presupuestales -Subdirección de Programación</v>
          </cell>
          <cell r="AE161" t="str">
            <v>Histórico de Contratos Tramitados por Proyecto en la modalidad de Vigencia Expirada</v>
          </cell>
          <cell r="AF161" t="str">
            <v>Tramites Presupuestales -Subdirección de Programación</v>
          </cell>
          <cell r="AG161" t="str">
            <v>Numero de Contratos identificados en Vigencia Expirada/Total Contratos Tramitados en Vigencia Expirada en la Vigencia Anterior</v>
          </cell>
          <cell r="AH161" t="str">
            <v>Trimestral</v>
          </cell>
          <cell r="AI161">
            <v>0</v>
          </cell>
          <cell r="AJ161">
            <v>0</v>
          </cell>
          <cell r="AK161" t="str">
            <v>x</v>
          </cell>
          <cell r="AL161">
            <v>0</v>
          </cell>
          <cell r="AM161">
            <v>0</v>
          </cell>
          <cell r="AN161" t="str">
            <v>x</v>
          </cell>
          <cell r="AO161">
            <v>0</v>
          </cell>
          <cell r="AP161">
            <v>0</v>
          </cell>
          <cell r="AQ161" t="str">
            <v>x</v>
          </cell>
          <cell r="AR161">
            <v>0</v>
          </cell>
          <cell r="AS161">
            <v>0</v>
          </cell>
          <cell r="AT161">
            <v>0</v>
          </cell>
        </row>
        <row r="162">
          <cell r="B162">
            <v>158</v>
          </cell>
          <cell r="C162" t="str">
            <v>MPE1</v>
          </cell>
          <cell r="D162" t="str">
            <v>Direccionamiento Estratégico</v>
          </cell>
          <cell r="E162" t="str">
            <v>N/A</v>
          </cell>
          <cell r="F162" t="str">
            <v>N/A</v>
          </cell>
          <cell r="G162" t="str">
            <v>Gestión Financiera</v>
          </cell>
          <cell r="H162" t="str">
            <v>Proyectos de inversión</v>
          </cell>
          <cell r="I162">
            <v>0</v>
          </cell>
          <cell r="J162">
            <v>0</v>
          </cell>
          <cell r="K162" t="str">
            <v>Subdirección de Programación</v>
          </cell>
          <cell r="L162" t="str">
            <v>PA-84</v>
          </cell>
          <cell r="M162" t="str">
            <v>Porcentaje de reducción de solicitudes de traslados presupuestales aprobadas y en resolución</v>
          </cell>
          <cell r="N162" t="str">
            <v>Realizar un seguimiento, control y mejoras a la programación presupuestal inicial con los traslados solicitados por las áreas gerentes de los recursos para cada uno de los proyecto, e implementar un sistema de minimización y mejoras a los traslados solicitados.</v>
          </cell>
          <cell r="O162" t="str">
            <v>Decreciente</v>
          </cell>
          <cell r="P162" t="str">
            <v>Gestión</v>
          </cell>
          <cell r="Q162" t="str">
            <v>1944 año 2014</v>
          </cell>
          <cell r="R162" t="str">
            <v>Gestión</v>
          </cell>
          <cell r="S162" t="str">
            <v>Eficacia</v>
          </cell>
          <cell r="T162">
            <v>0.15</v>
          </cell>
          <cell r="U162" t="str">
            <v>N/A</v>
          </cell>
          <cell r="V162" t="str">
            <v>Porcentaje</v>
          </cell>
          <cell r="W162" t="str">
            <v>Si</v>
          </cell>
          <cell r="X162" t="str">
            <v>No</v>
          </cell>
          <cell r="Y162" t="str">
            <v>No</v>
          </cell>
          <cell r="Z162" t="str">
            <v>No</v>
          </cell>
          <cell r="AA162" t="str">
            <v>No</v>
          </cell>
          <cell r="AB162" t="str">
            <v>Si</v>
          </cell>
          <cell r="AC162" t="str">
            <v>Numero de Solicitudes de Traslados aprobados por resolución, acumulados a la fecha</v>
          </cell>
          <cell r="AD162" t="str">
            <v>Nuevo Modelo Financiero-NMF</v>
          </cell>
          <cell r="AE162" t="str">
            <v>Numero de Solicitudes de Traslados aprobados por resolución, acumulados al mes de corte de la vigencia anterior</v>
          </cell>
          <cell r="AF162" t="str">
            <v>Nuevo Modelo Financiero-NMF</v>
          </cell>
          <cell r="AG162" t="str">
            <v>(1 - (cantidad de solicitudes de traslado aprobadas por resolución en la vigencia/cantidad de solicitudes de traslado aprobadas por resolución en la vigencia anterior))%</v>
          </cell>
          <cell r="AH162" t="str">
            <v>Trimestral</v>
          </cell>
          <cell r="AI162">
            <v>0</v>
          </cell>
          <cell r="AJ162">
            <v>0</v>
          </cell>
          <cell r="AK162" t="str">
            <v>x</v>
          </cell>
          <cell r="AL162">
            <v>0</v>
          </cell>
          <cell r="AM162">
            <v>0</v>
          </cell>
          <cell r="AN162" t="str">
            <v>x</v>
          </cell>
          <cell r="AO162">
            <v>0</v>
          </cell>
          <cell r="AP162">
            <v>0</v>
          </cell>
          <cell r="AQ162" t="str">
            <v>x</v>
          </cell>
          <cell r="AR162">
            <v>0</v>
          </cell>
          <cell r="AS162">
            <v>0</v>
          </cell>
          <cell r="AT162" t="str">
            <v>x</v>
          </cell>
        </row>
        <row r="163">
          <cell r="B163">
            <v>159</v>
          </cell>
          <cell r="C163" t="str">
            <v>MPE1</v>
          </cell>
          <cell r="D163" t="str">
            <v>Direccionamiento Estratégico</v>
          </cell>
          <cell r="E163" t="str">
            <v>N/A</v>
          </cell>
          <cell r="F163" t="str">
            <v>N/A</v>
          </cell>
          <cell r="G163" t="str">
            <v>Gestión misional y de Gobierno</v>
          </cell>
          <cell r="H163" t="str">
            <v>Indicadores y metas de gobierno</v>
          </cell>
          <cell r="I163">
            <v>0</v>
          </cell>
          <cell r="J163">
            <v>0</v>
          </cell>
          <cell r="K163" t="str">
            <v>Subdirección de Programación</v>
          </cell>
          <cell r="L163" t="str">
            <v>PA-85</v>
          </cell>
          <cell r="M163" t="str">
            <v>Porcentaje de Avance en el Desarrollo del modelo de Distribución de Recursos</v>
          </cell>
          <cell r="N163" t="str">
            <v>Diseñar un modelo de distribución presupuestal para el ICBF</v>
          </cell>
          <cell r="O163" t="str">
            <v>Dinámico</v>
          </cell>
          <cell r="P163" t="str">
            <v>Producto</v>
          </cell>
          <cell r="Q163" t="str">
            <v>N/A</v>
          </cell>
          <cell r="R163" t="str">
            <v>Producto</v>
          </cell>
          <cell r="S163" t="str">
            <v>Economia</v>
          </cell>
          <cell r="T163">
            <v>0.6</v>
          </cell>
          <cell r="U163">
            <v>1</v>
          </cell>
          <cell r="V163" t="str">
            <v>Porcentaje</v>
          </cell>
          <cell r="W163" t="str">
            <v>Si</v>
          </cell>
          <cell r="X163" t="str">
            <v>No</v>
          </cell>
          <cell r="Y163" t="str">
            <v>No</v>
          </cell>
          <cell r="Z163" t="str">
            <v>No</v>
          </cell>
          <cell r="AA163" t="str">
            <v>Si</v>
          </cell>
          <cell r="AB163" t="str">
            <v>Si</v>
          </cell>
          <cell r="AC163" t="str">
            <v>Actividades realizadas del Plan de Trabajo</v>
          </cell>
          <cell r="AD163" t="str">
            <v>la información no esta. Faslta actualizar la HV</v>
          </cell>
          <cell r="AE163" t="str">
            <v>Actividades totales programadas del Plan de Trabajo</v>
          </cell>
          <cell r="AF163" t="str">
            <v>la información no esta. Faslta actualizar la HV</v>
          </cell>
          <cell r="AG163" t="str">
            <v>Modelo de distribución definido, ajustado e implementado</v>
          </cell>
          <cell r="AH163" t="str">
            <v>Trimestral</v>
          </cell>
          <cell r="AI163">
            <v>0</v>
          </cell>
          <cell r="AJ163">
            <v>0</v>
          </cell>
          <cell r="AK163" t="str">
            <v>x</v>
          </cell>
          <cell r="AL163">
            <v>0</v>
          </cell>
          <cell r="AM163">
            <v>0</v>
          </cell>
          <cell r="AN163" t="str">
            <v>x</v>
          </cell>
          <cell r="AO163">
            <v>0</v>
          </cell>
          <cell r="AP163">
            <v>0</v>
          </cell>
          <cell r="AQ163">
            <v>0</v>
          </cell>
          <cell r="AR163" t="str">
            <v>x</v>
          </cell>
          <cell r="AS163">
            <v>0</v>
          </cell>
          <cell r="AT163">
            <v>0</v>
          </cell>
        </row>
        <row r="164">
          <cell r="B164">
            <v>160</v>
          </cell>
          <cell r="C164" t="str">
            <v>MPE2</v>
          </cell>
          <cell r="D164" t="str">
            <v>Mejoramiento Continuo</v>
          </cell>
          <cell r="E164" t="str">
            <v>N/A</v>
          </cell>
          <cell r="F164" t="str">
            <v>N/A</v>
          </cell>
          <cell r="G164" t="str">
            <v>N/A</v>
          </cell>
          <cell r="H164" t="str">
            <v>N/A</v>
          </cell>
          <cell r="I164">
            <v>0</v>
          </cell>
          <cell r="J164">
            <v>0</v>
          </cell>
          <cell r="K164" t="str">
            <v>Subdirección de Mejoramiento Organizacional</v>
          </cell>
          <cell r="L164" t="str">
            <v>MPE2-01</v>
          </cell>
          <cell r="M164" t="str">
            <v>Porcentaje de Acciones correctivas  eficaces</v>
          </cell>
          <cell r="N164" t="str">
            <v>Medir la eficacia de las acciones correctivas que  contribuyen  a la mejora de los Macro procesos/procesos</v>
          </cell>
          <cell r="O164" t="str">
            <v>Creciente</v>
          </cell>
          <cell r="P164" t="str">
            <v>Resultado</v>
          </cell>
          <cell r="Q164">
            <v>0.28000000000000003</v>
          </cell>
          <cell r="R164" t="str">
            <v>Resultado</v>
          </cell>
          <cell r="S164" t="str">
            <v>Eficacia</v>
          </cell>
          <cell r="T164">
            <v>0.85</v>
          </cell>
          <cell r="U164" t="str">
            <v>N/A</v>
          </cell>
          <cell r="V164" t="str">
            <v>Porcentaje</v>
          </cell>
          <cell r="W164" t="str">
            <v>Si</v>
          </cell>
          <cell r="X164" t="str">
            <v>Si</v>
          </cell>
          <cell r="Y164" t="str">
            <v>No</v>
          </cell>
          <cell r="Z164" t="str">
            <v>No</v>
          </cell>
          <cell r="AA164" t="str">
            <v>No</v>
          </cell>
          <cell r="AB164" t="str">
            <v>No</v>
          </cell>
          <cell r="AC164" t="str">
            <v xml:space="preserve">N° de  acciones correctivas  cerradas eficazmente </v>
          </cell>
          <cell r="AD164" t="str">
            <v>Instrucciones de calculo Numerador:
Aplicativo Isolucion - modulo Mejoramiento 
Paso 1: Ingrese al modulo mejoramiento y seleccione la opción "filtro" en acciones correctivas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v>
          </cell>
          <cell r="AE164" t="str">
            <v>No de Acciones Correctivas cerradas eficazmente  + vencidas a la fecha de corte</v>
          </cell>
          <cell r="AF164" t="str">
            <v>Aplicativo Isolucion - modulo Mejoramiento 
Instrucciones de calculo Denominador:
Paso 1: Ingrese nuevamente al modulo mejoramiento y seleccione la opción "filtro" en acciones correctivas 
Paso 2: Seleccione en la columna "Estado" las vencidas
Paso 3: Ahora seleccione de la columna "Fecha prevista de cierre" en la opción "Hasta" la ultima fecha del mes, ejemplo:31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   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correctivas direccionas a los dueños de macro proceso/ procesos de la (sede) que se encuentra vencidas, no se contaran en  el reporte de la  regional  y estas se incluirán como vencidas  en el reporte del indicador de  la sede.</v>
          </cell>
          <cell r="AG164" t="str">
            <v xml:space="preserve">Nª de  acciones Correctivas  cerradas eficazmente  /  Nº de Acciones Correctivas vencidas  + N° de  acciones correctivas cerradas eficazmente en el periodo  </v>
          </cell>
          <cell r="AH164" t="str">
            <v>Mensual</v>
          </cell>
          <cell r="AI164" t="str">
            <v>x</v>
          </cell>
          <cell r="AJ164" t="str">
            <v>x</v>
          </cell>
          <cell r="AK164" t="str">
            <v>x</v>
          </cell>
          <cell r="AL164" t="str">
            <v>x</v>
          </cell>
          <cell r="AM164" t="str">
            <v>x</v>
          </cell>
          <cell r="AN164" t="str">
            <v>x</v>
          </cell>
          <cell r="AO164" t="str">
            <v>x</v>
          </cell>
          <cell r="AP164" t="str">
            <v>x</v>
          </cell>
          <cell r="AQ164" t="str">
            <v>x</v>
          </cell>
          <cell r="AR164" t="str">
            <v>x</v>
          </cell>
          <cell r="AS164" t="str">
            <v>x</v>
          </cell>
          <cell r="AT164" t="str">
            <v>x</v>
          </cell>
        </row>
        <row r="165">
          <cell r="B165">
            <v>161</v>
          </cell>
          <cell r="C165" t="str">
            <v>MPE2</v>
          </cell>
          <cell r="D165" t="str">
            <v>Mejoramiento Continuo</v>
          </cell>
          <cell r="E165" t="str">
            <v>N/A</v>
          </cell>
          <cell r="F165" t="str">
            <v>N/A</v>
          </cell>
          <cell r="G165" t="str">
            <v>Eficiencia administrativa</v>
          </cell>
          <cell r="H165" t="str">
            <v>Gestión de la calidad</v>
          </cell>
          <cell r="I165">
            <v>0</v>
          </cell>
          <cell r="J165">
            <v>0</v>
          </cell>
          <cell r="K165" t="str">
            <v>Subdirección de Mejoramiento Organizacional</v>
          </cell>
          <cell r="L165" t="str">
            <v>PA-86</v>
          </cell>
          <cell r="M165" t="str">
            <v xml:space="preserve">Porcentaje de Regionales y sede de la Dirección General certificadas en los sistemas de Gestión de Calidad, Ambiental, Seguridad y Salud en el Trabajo y Seguridad de la Información </v>
          </cell>
          <cell r="N165" t="str">
            <v xml:space="preserve">Medir la implementación del sistema  integrado de gestión en Calidad, Ambiental, Seguridad y Salud en el Trabajo y Seguridad de la Información </v>
          </cell>
          <cell r="O165" t="str">
            <v>Creciente</v>
          </cell>
          <cell r="P165" t="str">
            <v>Resultado</v>
          </cell>
          <cell r="Q165">
            <v>66</v>
          </cell>
          <cell r="R165" t="str">
            <v>Resultado</v>
          </cell>
          <cell r="S165" t="str">
            <v>Eficiencia</v>
          </cell>
          <cell r="T165">
            <v>66</v>
          </cell>
          <cell r="U165">
            <v>136</v>
          </cell>
          <cell r="V165" t="str">
            <v>Porcentaje</v>
          </cell>
          <cell r="W165" t="str">
            <v>Si</v>
          </cell>
          <cell r="X165" t="str">
            <v>No</v>
          </cell>
          <cell r="Y165" t="str">
            <v>No</v>
          </cell>
          <cell r="Z165" t="str">
            <v>No</v>
          </cell>
          <cell r="AA165" t="str">
            <v>Si</v>
          </cell>
          <cell r="AB165" t="str">
            <v>Si</v>
          </cell>
          <cell r="AC165" t="str">
            <v xml:space="preserve">N° certificados otorgados </v>
          </cell>
          <cell r="AD165" t="str">
            <v>Certificados de regionales y Sede de la Dirección General otorgados</v>
          </cell>
          <cell r="AE165">
            <v>66</v>
          </cell>
          <cell r="AF165" t="str">
            <v>Certificados otorgados</v>
          </cell>
          <cell r="AG165" t="str">
            <v>N° certificados otorgados /Total de certificados programados</v>
          </cell>
          <cell r="AH165" t="str">
            <v>Anual</v>
          </cell>
          <cell r="AI165">
            <v>0</v>
          </cell>
          <cell r="AJ165">
            <v>0</v>
          </cell>
          <cell r="AK165">
            <v>0</v>
          </cell>
          <cell r="AL165">
            <v>0</v>
          </cell>
          <cell r="AM165">
            <v>0</v>
          </cell>
          <cell r="AN165">
            <v>0</v>
          </cell>
          <cell r="AO165">
            <v>0</v>
          </cell>
          <cell r="AP165">
            <v>0</v>
          </cell>
          <cell r="AQ165">
            <v>0</v>
          </cell>
          <cell r="AR165">
            <v>0</v>
          </cell>
          <cell r="AS165">
            <v>0</v>
          </cell>
          <cell r="AT165" t="str">
            <v>x</v>
          </cell>
        </row>
        <row r="166">
          <cell r="B166">
            <v>162</v>
          </cell>
          <cell r="C166" t="str">
            <v>MPE2</v>
          </cell>
          <cell r="D166" t="str">
            <v>Mejoramiento Continuo</v>
          </cell>
          <cell r="E166" t="str">
            <v>N/A</v>
          </cell>
          <cell r="F166" t="str">
            <v>N/A</v>
          </cell>
          <cell r="G166" t="str">
            <v>Eficiencia administrativa</v>
          </cell>
          <cell r="H166" t="str">
            <v>Modernización institucional</v>
          </cell>
          <cell r="I166">
            <v>0</v>
          </cell>
          <cell r="J166">
            <v>0</v>
          </cell>
          <cell r="K166" t="str">
            <v>Subdirección de Mejoramiento Organizacional</v>
          </cell>
          <cell r="L166" t="str">
            <v>PA-87</v>
          </cell>
          <cell r="M166" t="str">
            <v>Macro procesos con registro en la bitácoras de innovaciones implementadas</v>
          </cell>
          <cell r="N166" t="str">
            <v>Conocer las innovaciones realizadas en la entidad a través de la bitácora</v>
          </cell>
          <cell r="O166" t="str">
            <v>Creciente</v>
          </cell>
          <cell r="P166" t="str">
            <v>Resultado</v>
          </cell>
          <cell r="Q166" t="str">
            <v>N/A</v>
          </cell>
          <cell r="R166" t="str">
            <v>Resultado</v>
          </cell>
          <cell r="S166" t="str">
            <v>Eficacia</v>
          </cell>
          <cell r="T166">
            <v>1</v>
          </cell>
          <cell r="U166">
            <v>1</v>
          </cell>
          <cell r="V166" t="str">
            <v>Porcentaje</v>
          </cell>
          <cell r="W166" t="str">
            <v>Si</v>
          </cell>
          <cell r="X166" t="str">
            <v>No</v>
          </cell>
          <cell r="Y166" t="str">
            <v>No</v>
          </cell>
          <cell r="Z166" t="str">
            <v>No</v>
          </cell>
          <cell r="AA166" t="str">
            <v>No</v>
          </cell>
          <cell r="AB166" t="str">
            <v>Si</v>
          </cell>
          <cell r="AC166" t="str">
            <v>Número de bitácoras de innovaciones  implementadas</v>
          </cell>
          <cell r="AD166" t="str">
            <v xml:space="preserve">Isolucion  Modulo de Mejoramiento 
Base de datos Bitacoras </v>
          </cell>
          <cell r="AE166" t="str">
            <v>50 bitácoras de innovaciones programadas a implementar</v>
          </cell>
          <cell r="AF166" t="str">
            <v xml:space="preserve">Isolucion  Modulo de Mejoramiento 
Base de datos Bitacoras </v>
          </cell>
          <cell r="AG166" t="str">
            <v>Número de bitácoras de innovaciones  implementadas / 50 bitácoras de innovaciones programadas a implementar*100</v>
          </cell>
          <cell r="AH166" t="str">
            <v>Trimestral</v>
          </cell>
          <cell r="AI166">
            <v>0</v>
          </cell>
          <cell r="AJ166">
            <v>0</v>
          </cell>
          <cell r="AK166" t="str">
            <v>x</v>
          </cell>
          <cell r="AL166">
            <v>0</v>
          </cell>
          <cell r="AM166">
            <v>0</v>
          </cell>
          <cell r="AN166" t="str">
            <v>x</v>
          </cell>
          <cell r="AO166">
            <v>0</v>
          </cell>
          <cell r="AP166">
            <v>0</v>
          </cell>
          <cell r="AQ166" t="str">
            <v>x</v>
          </cell>
          <cell r="AR166">
            <v>0</v>
          </cell>
          <cell r="AS166">
            <v>0</v>
          </cell>
          <cell r="AT166" t="str">
            <v>x</v>
          </cell>
        </row>
        <row r="167">
          <cell r="B167">
            <v>163</v>
          </cell>
          <cell r="C167" t="str">
            <v>MPE2</v>
          </cell>
          <cell r="D167" t="str">
            <v>Mejoramiento Continuo</v>
          </cell>
          <cell r="E167" t="str">
            <v>N/A</v>
          </cell>
          <cell r="F167" t="str">
            <v>N/A</v>
          </cell>
          <cell r="G167" t="str">
            <v>Eficiencia administrativa</v>
          </cell>
          <cell r="H167" t="str">
            <v>Gestión de la calidad</v>
          </cell>
          <cell r="I167">
            <v>0</v>
          </cell>
          <cell r="J167">
            <v>0</v>
          </cell>
          <cell r="K167" t="str">
            <v>Subdirección de Mejoramiento Organizacional</v>
          </cell>
          <cell r="L167" t="str">
            <v>PA-88</v>
          </cell>
          <cell r="M167" t="str">
            <v>Porcentaje de avance en la implementación del Plan para postulación al Premio Colombiano a la Calidad de la Gestión</v>
          </cell>
          <cell r="N167" t="str">
            <v xml:space="preserve">Medir el avance de la gestión institucional para lograr la postulación al Premio Colombiano a la Calidad de la Gestión
para ser una entidad reconocida por la Excelencia de la Gestión y Promover la Autoevaluación y la focalización hacia la satisfacción de las necesidades y expectativas del cliente y de las partes interesadas. </v>
          </cell>
          <cell r="O167" t="str">
            <v>Creciente</v>
          </cell>
          <cell r="P167" t="str">
            <v>Gestión</v>
          </cell>
          <cell r="Q167" t="str">
            <v>N/A</v>
          </cell>
          <cell r="R167" t="str">
            <v>Gestión</v>
          </cell>
          <cell r="S167" t="str">
            <v>Eficiencia</v>
          </cell>
          <cell r="T167">
            <v>1</v>
          </cell>
          <cell r="U167">
            <v>1</v>
          </cell>
          <cell r="V167" t="str">
            <v>Porcentaje</v>
          </cell>
          <cell r="W167" t="str">
            <v>Si</v>
          </cell>
          <cell r="X167" t="str">
            <v>No</v>
          </cell>
          <cell r="Y167" t="str">
            <v>No</v>
          </cell>
          <cell r="Z167" t="str">
            <v>No</v>
          </cell>
          <cell r="AA167" t="str">
            <v>Si</v>
          </cell>
          <cell r="AB167" t="str">
            <v>Si</v>
          </cell>
          <cell r="AC167" t="str">
            <v>N° de fases implementadas</v>
          </cell>
          <cell r="AD167" t="str">
            <v>Plan operativo para postulación al Premio Colombiano a la Calidad de la Gestión</v>
          </cell>
          <cell r="AE167" t="str">
            <v>N° de fases programadas al corte</v>
          </cell>
          <cell r="AF167" t="str">
            <v>Plan operativo para postulación al Premio Colombiano a la Calidad de la Gestión</v>
          </cell>
          <cell r="AG167" t="str">
            <v>N° de fases implementadas / N° de fases programadas al corte</v>
          </cell>
          <cell r="AH167" t="str">
            <v>Trimestral</v>
          </cell>
          <cell r="AI167">
            <v>0</v>
          </cell>
          <cell r="AJ167">
            <v>0</v>
          </cell>
          <cell r="AK167" t="str">
            <v>x</v>
          </cell>
          <cell r="AL167">
            <v>0</v>
          </cell>
          <cell r="AM167">
            <v>0</v>
          </cell>
          <cell r="AN167" t="str">
            <v>x</v>
          </cell>
          <cell r="AO167">
            <v>0</v>
          </cell>
          <cell r="AP167">
            <v>0</v>
          </cell>
          <cell r="AQ167" t="str">
            <v>x</v>
          </cell>
          <cell r="AR167">
            <v>0</v>
          </cell>
          <cell r="AS167">
            <v>0</v>
          </cell>
          <cell r="AT167" t="str">
            <v>x</v>
          </cell>
        </row>
        <row r="168">
          <cell r="B168">
            <v>164</v>
          </cell>
          <cell r="C168" t="str">
            <v>MPE2</v>
          </cell>
          <cell r="D168" t="str">
            <v>Mejoramiento Continuo</v>
          </cell>
          <cell r="E168" t="str">
            <v>N/A</v>
          </cell>
          <cell r="F168" t="str">
            <v>N/A</v>
          </cell>
          <cell r="G168" t="str">
            <v>N/A</v>
          </cell>
          <cell r="H168" t="str">
            <v>N/A</v>
          </cell>
          <cell r="I168">
            <v>0</v>
          </cell>
          <cell r="J168">
            <v>0</v>
          </cell>
          <cell r="K168" t="str">
            <v>Subdirección de Mejoramiento Organizacional</v>
          </cell>
          <cell r="L168" t="str">
            <v>MPE2-02</v>
          </cell>
          <cell r="M168" t="str">
            <v>Porcentaje de  cierre de Servicios  no conforme</v>
          </cell>
          <cell r="N168" t="str">
            <v>Medir el  porcentaje de cierre de los servicios no conformes para la mejora de los procesos</v>
          </cell>
          <cell r="O168" t="str">
            <v>Creciente</v>
          </cell>
          <cell r="P168" t="str">
            <v>Gestión</v>
          </cell>
          <cell r="Q168" t="str">
            <v>N/A</v>
          </cell>
          <cell r="R168" t="str">
            <v>Gestión</v>
          </cell>
          <cell r="S168" t="str">
            <v>Eficacia</v>
          </cell>
          <cell r="T168">
            <v>0.85</v>
          </cell>
          <cell r="U168" t="str">
            <v>N/A</v>
          </cell>
          <cell r="V168" t="str">
            <v>Porcentaje</v>
          </cell>
          <cell r="W168" t="str">
            <v>Si</v>
          </cell>
          <cell r="X168" t="str">
            <v>Si</v>
          </cell>
          <cell r="Y168" t="str">
            <v>Si</v>
          </cell>
          <cell r="Z168" t="str">
            <v>No</v>
          </cell>
          <cell r="AA168" t="str">
            <v>No</v>
          </cell>
          <cell r="AB168" t="str">
            <v>No</v>
          </cell>
          <cell r="AC168" t="str">
            <v>Nª de  servicios no conformes cerrados</v>
          </cell>
          <cell r="AD168" t="str">
            <v xml:space="preserve">Instrucciones de calculo Numerador:
Aplicativo Isolucion - modulo Mejoramiento 
Paso 1: Ingrese al modulo mejoramiento y seleccione la opción "filtro" de servicios no conformes 
Paso 2: en la columna "Fecha de cierre" en "hasta" seleccione la fecha final del corte, ejemplo mensual comprende del 1 enero  a 31 de enero  entonces  seleccione estas fechas
Paso 3: Ahora seleccione en la columna "Estado" los cerradas
Paso 4: Luego seleccione en la columna "Regional/Centro Zonal" </v>
          </cell>
          <cell r="AE168" t="str">
            <v>Total de servicios no conformes generados</v>
          </cell>
          <cell r="AF168" t="str">
            <v xml:space="preserve">Aplicativo Isolucion - modulo Mejoramiento 
Instrucciones de calculo Denominador:
Paso 1: Ingrese nuevamente al modulo mejoramiento y seleccione la opción "filtro" en servicios no conformes
Paso 2: Seleccione en la columna "Estado" abiertos 
Paso 4: Luego seleccione en la columna "Regional/Centro Zonal" su regional
Paso 5: Realice el conteo de los servicios no conformes 
Paso 6: Ahora sume el  "total de las cerradas " mas  las que están pendiente de Cierre
</v>
          </cell>
          <cell r="AG168" t="str">
            <v>Nª de  servicios no conformes cerrados /Total de servicios no conformes generados</v>
          </cell>
          <cell r="AH168" t="str">
            <v>Mensual</v>
          </cell>
          <cell r="AI168" t="str">
            <v>x</v>
          </cell>
          <cell r="AJ168" t="str">
            <v>x</v>
          </cell>
          <cell r="AK168" t="str">
            <v>x</v>
          </cell>
          <cell r="AL168" t="str">
            <v>x</v>
          </cell>
          <cell r="AM168" t="str">
            <v>x</v>
          </cell>
          <cell r="AN168" t="str">
            <v>x</v>
          </cell>
          <cell r="AO168" t="str">
            <v>x</v>
          </cell>
          <cell r="AP168" t="str">
            <v>x</v>
          </cell>
          <cell r="AQ168" t="str">
            <v>x</v>
          </cell>
          <cell r="AR168" t="str">
            <v>x</v>
          </cell>
          <cell r="AS168" t="str">
            <v>x</v>
          </cell>
          <cell r="AT168" t="str">
            <v>x</v>
          </cell>
        </row>
        <row r="169">
          <cell r="B169">
            <v>165</v>
          </cell>
          <cell r="C169" t="str">
            <v>MPE2</v>
          </cell>
          <cell r="D169" t="str">
            <v>Mejoramiento Continuo</v>
          </cell>
          <cell r="E169" t="str">
            <v>N/A</v>
          </cell>
          <cell r="F169" t="str">
            <v>N/A</v>
          </cell>
          <cell r="G169" t="str">
            <v>N/A</v>
          </cell>
          <cell r="H169" t="str">
            <v>N/A</v>
          </cell>
          <cell r="I169">
            <v>0</v>
          </cell>
          <cell r="J169">
            <v>0</v>
          </cell>
          <cell r="K169" t="str">
            <v>Subdirección de Mejoramiento Organizacional</v>
          </cell>
          <cell r="L169" t="str">
            <v>MPE2-03</v>
          </cell>
          <cell r="M169" t="str">
            <v>Porcentaje de Riesgos mitigados</v>
          </cell>
          <cell r="N169" t="str">
            <v xml:space="preserve">Identificar el porcentaje de riesgos que fueron mitigados mediante la ejecución de actividades formuladas a partir de la más reciente valoración de riesgos </v>
          </cell>
          <cell r="O169" t="str">
            <v>Creciente</v>
          </cell>
          <cell r="P169" t="str">
            <v>Resultado</v>
          </cell>
          <cell r="Q169">
            <v>0.92</v>
          </cell>
          <cell r="R169" t="str">
            <v>Resultado</v>
          </cell>
          <cell r="S169" t="str">
            <v>Efectividad</v>
          </cell>
          <cell r="T169">
            <v>0.95</v>
          </cell>
          <cell r="U169" t="str">
            <v>N/A</v>
          </cell>
          <cell r="V169" t="str">
            <v>Porcentaje</v>
          </cell>
          <cell r="W169" t="str">
            <v>Si</v>
          </cell>
          <cell r="X169" t="str">
            <v>Si</v>
          </cell>
          <cell r="Y169" t="str">
            <v>Si</v>
          </cell>
          <cell r="Z169" t="str">
            <v>No</v>
          </cell>
          <cell r="AA169" t="str">
            <v>No</v>
          </cell>
          <cell r="AB169" t="str">
            <v>No</v>
          </cell>
          <cell r="AC169" t="str">
            <v>Número de riesgos que se mitigaron</v>
          </cell>
          <cell r="AD169" t="str">
            <v xml:space="preserve">Mapa de Riesgo del nivel regional o sede por Macro procesos/proceso 
Instrucciones de calculo Numerador: Identifique la cantidad de riesgos que en la fecha de corte, tenían previsto terminar todo el tratamiento (acciones), identifique el número de acciones previstas,  luego identifique cuantas de las actividades previstas cumplieron, registe el número de cada una de ellas en la tabla que esta adjunta a este hoja de vida. Es importante aclarar que además de actividades cumplidas, estas deben ser eficaces, es decir cumplir con el objetivo previsto que es controlar el riesgo o el que la Regional haya definido. 
La forma de calcular el numerador es: Si se cumplieron con todas las actividades previstas y estas fueron eficaces se registra 1, en caso de que no se haya cumplido una o mas se registra cero.  (columna calculo del numerador) 
Es importante hacer el análisis  en caso de no cumplimiento y contar con la evidencia de la implementación del tratamiento definido. 
Por último el reporte para cuando no existen controles (acciones) para la fecha de corte es 0 (cero) en cada columna y en la columna calculo del numerador es NA (se aclara que esto no castiga la gestión de la Regional para efectos de ningún reporte) </v>
          </cell>
          <cell r="AE169" t="str">
            <v xml:space="preserve">Total Riesgos que tenían previsto mitigar  a la fecha de corte </v>
          </cell>
          <cell r="AF169" t="str">
            <v>Instrucciones de calculo Denominador: Sume la cantidad de riesgos que en la fecha de corte, tenían previsto mitigar (ver tabla para calculo adjunto a este hoja)</v>
          </cell>
          <cell r="AG169" t="str">
            <v xml:space="preserve">Número de Riesgos que se mitigaron   / Total Riesgos previsto mitigar a la fecha de corte.   </v>
          </cell>
          <cell r="AH169" t="str">
            <v>Trimestral</v>
          </cell>
          <cell r="AI169">
            <v>0</v>
          </cell>
          <cell r="AJ169">
            <v>0</v>
          </cell>
          <cell r="AK169" t="str">
            <v>x</v>
          </cell>
          <cell r="AL169">
            <v>0</v>
          </cell>
          <cell r="AM169">
            <v>0</v>
          </cell>
          <cell r="AN169" t="str">
            <v>x</v>
          </cell>
          <cell r="AO169">
            <v>0</v>
          </cell>
          <cell r="AP169">
            <v>0</v>
          </cell>
          <cell r="AQ169" t="str">
            <v>x</v>
          </cell>
          <cell r="AR169">
            <v>0</v>
          </cell>
          <cell r="AS169">
            <v>0</v>
          </cell>
          <cell r="AT169" t="str">
            <v>x</v>
          </cell>
        </row>
        <row r="170">
          <cell r="B170">
            <v>166</v>
          </cell>
          <cell r="C170" t="str">
            <v>MPE2</v>
          </cell>
          <cell r="D170" t="str">
            <v>Mejoramiento Continuo</v>
          </cell>
          <cell r="E170" t="str">
            <v>N/A</v>
          </cell>
          <cell r="F170" t="str">
            <v>N/A</v>
          </cell>
          <cell r="G170" t="str">
            <v>Eficiencia administrativa</v>
          </cell>
          <cell r="H170" t="str">
            <v>Racionalización de trámites</v>
          </cell>
          <cell r="I170">
            <v>0</v>
          </cell>
          <cell r="J170">
            <v>0</v>
          </cell>
          <cell r="K170" t="str">
            <v>Subdirección de Mejoramiento Organizacional</v>
          </cell>
          <cell r="L170" t="str">
            <v>PA-89</v>
          </cell>
          <cell r="M170" t="str">
            <v>Numero de trámites y/o procedimientos administrativos  racionalizados y actualizados en el portal SUIT</v>
          </cell>
          <cell r="N170" t="str">
            <v>Medir la racionalización de los trámites y/o procedimientos en el portal SUIT.</v>
          </cell>
          <cell r="O170" t="str">
            <v>Creciente</v>
          </cell>
          <cell r="P170" t="str">
            <v>Producto</v>
          </cell>
          <cell r="Q170">
            <v>13</v>
          </cell>
          <cell r="R170" t="str">
            <v>Producto</v>
          </cell>
          <cell r="S170" t="str">
            <v>Eficacia</v>
          </cell>
          <cell r="T170">
            <v>3</v>
          </cell>
          <cell r="U170">
            <v>13</v>
          </cell>
          <cell r="V170" t="str">
            <v>Número</v>
          </cell>
          <cell r="W170" t="str">
            <v>Si</v>
          </cell>
          <cell r="X170" t="str">
            <v>No</v>
          </cell>
          <cell r="Y170" t="str">
            <v>No</v>
          </cell>
          <cell r="Z170" t="str">
            <v>No</v>
          </cell>
          <cell r="AA170" t="str">
            <v>Si</v>
          </cell>
          <cell r="AB170" t="str">
            <v>Si</v>
          </cell>
          <cell r="AC170" t="str">
            <v>Numero de trámites y/o procedimientos administrativos  racionalizados y actualizados en el portal SUIT</v>
          </cell>
          <cell r="AD170" t="str">
            <v>Portal SUIT .</v>
          </cell>
          <cell r="AE170" t="str">
            <v>N/A</v>
          </cell>
          <cell r="AF170" t="str">
            <v>N/A</v>
          </cell>
          <cell r="AG170" t="str">
            <v>N° trámites actualizados y racionalizados en el portal SUIT.</v>
          </cell>
          <cell r="AH170" t="str">
            <v>Anual</v>
          </cell>
          <cell r="AI170">
            <v>0</v>
          </cell>
          <cell r="AJ170">
            <v>0</v>
          </cell>
          <cell r="AK170">
            <v>0</v>
          </cell>
          <cell r="AL170">
            <v>0</v>
          </cell>
          <cell r="AM170">
            <v>0</v>
          </cell>
          <cell r="AN170">
            <v>0</v>
          </cell>
          <cell r="AO170">
            <v>0</v>
          </cell>
          <cell r="AP170">
            <v>0</v>
          </cell>
          <cell r="AQ170">
            <v>0</v>
          </cell>
          <cell r="AR170">
            <v>0</v>
          </cell>
          <cell r="AS170">
            <v>0</v>
          </cell>
          <cell r="AT170" t="str">
            <v>x</v>
          </cell>
        </row>
        <row r="171">
          <cell r="B171">
            <v>167</v>
          </cell>
          <cell r="C171" t="str">
            <v>MPE2</v>
          </cell>
          <cell r="D171" t="str">
            <v>Mejoramiento Continuo</v>
          </cell>
          <cell r="E171" t="str">
            <v>N/A</v>
          </cell>
          <cell r="F171" t="str">
            <v>N/A</v>
          </cell>
          <cell r="G171" t="str">
            <v>N/A</v>
          </cell>
          <cell r="H171" t="str">
            <v>N/A</v>
          </cell>
          <cell r="I171">
            <v>0</v>
          </cell>
          <cell r="J171">
            <v>0</v>
          </cell>
          <cell r="K171" t="str">
            <v>Subdirección de Mejoramiento Organizacional</v>
          </cell>
          <cell r="L171" t="str">
            <v>MPE2-04</v>
          </cell>
          <cell r="M171" t="str">
            <v>% de  Macro procesos con evidencia de racionalización de procedimientos.</v>
          </cell>
          <cell r="N171" t="str">
            <v>Optimizar  la operación de los macro proceso/procesos a través de la simplificación, estandarización o eliminación de procedimientos.</v>
          </cell>
          <cell r="O171" t="str">
            <v>Creciente</v>
          </cell>
          <cell r="P171" t="str">
            <v>Gestión</v>
          </cell>
          <cell r="Q171">
            <v>0.71</v>
          </cell>
          <cell r="R171" t="str">
            <v>Gestión</v>
          </cell>
          <cell r="S171" t="str">
            <v>Eficacia</v>
          </cell>
          <cell r="T171">
            <v>1</v>
          </cell>
          <cell r="U171" t="str">
            <v>N/A</v>
          </cell>
          <cell r="V171" t="str">
            <v>Porcentaje</v>
          </cell>
          <cell r="W171" t="str">
            <v>Si</v>
          </cell>
          <cell r="X171" t="str">
            <v>No</v>
          </cell>
          <cell r="Y171" t="str">
            <v>No</v>
          </cell>
          <cell r="Z171" t="str">
            <v>No</v>
          </cell>
          <cell r="AA171" t="str">
            <v>No</v>
          </cell>
          <cell r="AB171" t="str">
            <v>No</v>
          </cell>
          <cell r="AC171" t="str">
            <v>N° Macro procesos con evidencia de racionalización de procedimientos.</v>
          </cell>
          <cell r="AD171" t="str">
            <v>Actualización de la Documentación del SIG mensual  (repositorio SMO)</v>
          </cell>
          <cell r="AE171" t="str">
            <v>N° total número de Macro procesos.</v>
          </cell>
          <cell r="AF171" t="str">
            <v>Mapa de Macro procesos</v>
          </cell>
          <cell r="AG171" t="str">
            <v>N° Macro procesos con evidencia de racionalización de procedimientos /N° total número de macro procesos *100%</v>
          </cell>
          <cell r="AH171" t="str">
            <v>Cuatrimestral</v>
          </cell>
          <cell r="AI171">
            <v>0</v>
          </cell>
          <cell r="AJ171">
            <v>0</v>
          </cell>
          <cell r="AK171">
            <v>0</v>
          </cell>
          <cell r="AL171" t="str">
            <v>x</v>
          </cell>
          <cell r="AM171">
            <v>0</v>
          </cell>
          <cell r="AN171">
            <v>0</v>
          </cell>
          <cell r="AO171">
            <v>0</v>
          </cell>
          <cell r="AP171" t="str">
            <v>x</v>
          </cell>
          <cell r="AQ171">
            <v>0</v>
          </cell>
          <cell r="AR171">
            <v>0</v>
          </cell>
          <cell r="AS171">
            <v>0</v>
          </cell>
          <cell r="AT171" t="str">
            <v>x</v>
          </cell>
        </row>
        <row r="172">
          <cell r="B172">
            <v>168</v>
          </cell>
          <cell r="C172" t="str">
            <v>MPE2</v>
          </cell>
          <cell r="D172" t="str">
            <v>Mejoramiento Continuo</v>
          </cell>
          <cell r="E172" t="str">
            <v>N/A</v>
          </cell>
          <cell r="F172" t="str">
            <v>N/A</v>
          </cell>
          <cell r="G172" t="str">
            <v>N/A</v>
          </cell>
          <cell r="H172" t="str">
            <v>N/A</v>
          </cell>
          <cell r="I172">
            <v>0</v>
          </cell>
          <cell r="J172">
            <v>0</v>
          </cell>
          <cell r="K172" t="str">
            <v>Subdirección de Mejoramiento Organizacional</v>
          </cell>
          <cell r="L172" t="str">
            <v>MPE2-05</v>
          </cell>
          <cell r="M172" t="str">
            <v>Porcentaje de Acciones preventivas eficaces</v>
          </cell>
          <cell r="N172" t="str">
            <v>Medir la eficacia de las acciones Preventivas que  contribuyen  a la mejora de los Macro procesos/procesos</v>
          </cell>
          <cell r="O172" t="str">
            <v>Creciente</v>
          </cell>
          <cell r="P172" t="str">
            <v>Resultado</v>
          </cell>
          <cell r="Q172">
            <v>0.25</v>
          </cell>
          <cell r="R172" t="str">
            <v>Resultado</v>
          </cell>
          <cell r="S172" t="str">
            <v>Eficacia</v>
          </cell>
          <cell r="T172">
            <v>0.85</v>
          </cell>
          <cell r="U172" t="str">
            <v>N/A</v>
          </cell>
          <cell r="V172" t="str">
            <v>Porcentaje</v>
          </cell>
          <cell r="W172" t="str">
            <v>Si</v>
          </cell>
          <cell r="X172" t="str">
            <v>Si</v>
          </cell>
          <cell r="Y172" t="str">
            <v>No</v>
          </cell>
          <cell r="Z172" t="str">
            <v>No</v>
          </cell>
          <cell r="AA172" t="str">
            <v>No</v>
          </cell>
          <cell r="AB172" t="str">
            <v>No</v>
          </cell>
          <cell r="AC172" t="str">
            <v>N° de  acciones  Preventivas cerradas  eficaces</v>
          </cell>
          <cell r="AD172" t="str">
            <v xml:space="preserve">Instrucciones de calculo Numerador:
Aplicativo Isolucion - modulo Mejoramiento 
Paso 1: Ingrese al modulo mejoramiento y seleccione la opción "filtro" en acciones Preventivas
Paso 2: en la columna "Fecha de cierre" en "hasta" seleccione la fecha final del corte, ejemplo mensual comprende del 1 enero  a 31 de enero  entonces  seleccione estas fechas
Paso 3: Ahora seleccione en la columna "Estado" las cerradas
Paso 4: Luego seleccione en la columna "Regional/Centro Zonal" su regional
Paso 5: Verificar y hacer el conteo de las acciones cerradas eficazmente del "total de las cerradas"
</v>
          </cell>
          <cell r="AE172" t="str">
            <v>No de Acciones preventivas  cerradas eficazmente +No de Acciones vencidas a la fecha de corte</v>
          </cell>
          <cell r="AF172" t="str">
            <v>Aplicativo Isolucion - modulo Mejoramiento 
Instrucciones de calculo Denominador:
Paso 1: Ingrese nuevamente al modulo mejoramiento y seleccione la opción "filtro" en acciones Preventivas 
Paso 2: Seleccione en la columna "Estado" las vencidas
Paso 3: Ahora seleccione de la columna "Fecha prevista de cierre" en la opción "Hasta" la ultima fecha del mes, ejemplo: del 1 al 31 de enero
Paso 4: Luego seleccione en la columna "Regional/Centro Zonal" su regional
Paso 5: Realice el conteo de las acciones vencidas 
Paso 6: Ahora sume el  "total de las cerradas" mas las vencidas resultado del paso anterior 
Nota 1: Esto aplica para realizar el calculo del ultimo día del mes, si  se realiza posterior al ultimo día del mes, debe realizar el siguiente filtro:
Paso 6:  seleccione en la columna "  Fecha prevista de cierre"  en "hasta" seleccione la fecha final del corte.
paso 7: seleccione en la columna" Estado "cerradas 
paso 8: seleccione  fecha de cierre " en hasta" seleccione  el día  posterior al corte, estas acciones cerradas posterior a la fecha de corte contaran como vencidas 
Nota 2:  Las acciones preventivas  direccionas a los dueños de macro proceso/ procesos de la (sede) que se encuentra vencidas, no se contaran en  el reporte de la  regional  y estas se incluirán como vencidas  en el reporte del indicador de  la sede.</v>
          </cell>
          <cell r="AG172" t="str">
            <v xml:space="preserve">Nª de  acciones Preventivas  cerradas eficaces /  Nº de Acciones Preventivas vencidas  + N° de  acciones Preventivas cerradas  eficaces en el periodo  </v>
          </cell>
          <cell r="AH172" t="str">
            <v>Mensual</v>
          </cell>
          <cell r="AI172" t="str">
            <v>x</v>
          </cell>
          <cell r="AJ172" t="str">
            <v>x</v>
          </cell>
          <cell r="AK172" t="str">
            <v>x</v>
          </cell>
          <cell r="AL172" t="str">
            <v>x</v>
          </cell>
          <cell r="AM172" t="str">
            <v>x</v>
          </cell>
          <cell r="AN172" t="str">
            <v>x</v>
          </cell>
          <cell r="AO172" t="str">
            <v>x</v>
          </cell>
          <cell r="AP172" t="str">
            <v>x</v>
          </cell>
          <cell r="AQ172" t="str">
            <v>x</v>
          </cell>
          <cell r="AR172" t="str">
            <v>x</v>
          </cell>
          <cell r="AS172" t="str">
            <v>x</v>
          </cell>
          <cell r="AT172" t="str">
            <v>x</v>
          </cell>
        </row>
        <row r="173">
          <cell r="B173">
            <v>169</v>
          </cell>
          <cell r="C173" t="str">
            <v>MPE3</v>
          </cell>
          <cell r="D173" t="str">
            <v>Coordinación y Articulación del SNBF</v>
          </cell>
          <cell r="E173" t="str">
            <v>N/A</v>
          </cell>
          <cell r="F173" t="str">
            <v>N/A</v>
          </cell>
          <cell r="G173" t="str">
            <v>Gestión misional y de Gobierno</v>
          </cell>
          <cell r="H173" t="str">
            <v>Indicadores y metas de gobierno</v>
          </cell>
          <cell r="I173">
            <v>0</v>
          </cell>
          <cell r="J173">
            <v>0</v>
          </cell>
          <cell r="K173" t="str">
            <v>Dirección del Sistema Nacional de Bienestar Familiar</v>
          </cell>
          <cell r="L173" t="str">
            <v>PA-90</v>
          </cell>
          <cell r="M173" t="str">
            <v>Número de Municipios y departamentos asistidos técnicamente en el ciclo de gestión de la Política Pública de primera Infancia, Infancia Adolescencia y fortalecimiento a la Familia</v>
          </cell>
          <cell r="N173" t="str">
            <v>Medir los avances en el fortalecimiento de la capacidad técnica de los agentes del SNBF para la Gestión de Políticas Públicas, de   Primera Infancia, Infancia, Adolescencia y para el fortalecimiento familiar</v>
          </cell>
          <cell r="O173" t="str">
            <v>Estático</v>
          </cell>
          <cell r="P173" t="str">
            <v>Gestión</v>
          </cell>
          <cell r="Q173">
            <v>1134</v>
          </cell>
          <cell r="R173" t="str">
            <v>Gestión</v>
          </cell>
          <cell r="S173" t="str">
            <v>Eficacia</v>
          </cell>
          <cell r="T173">
            <v>1134</v>
          </cell>
          <cell r="U173">
            <v>1134</v>
          </cell>
          <cell r="V173" t="str">
            <v>Número de Departamentos y Municipios</v>
          </cell>
          <cell r="W173" t="str">
            <v>No</v>
          </cell>
          <cell r="X173" t="str">
            <v>Si</v>
          </cell>
          <cell r="Y173" t="str">
            <v>No</v>
          </cell>
          <cell r="Z173" t="str">
            <v>No</v>
          </cell>
          <cell r="AA173" t="str">
            <v>Si</v>
          </cell>
          <cell r="AB173" t="str">
            <v>Si</v>
          </cell>
          <cell r="AC173" t="str">
            <v>(Número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v>
          </cell>
          <cell r="AD173" t="str">
            <v>1. Plan de Asistencia Técnica.
2. Informes de Comisión.
3. Actas y ayuda de memoria de reuniones y/o mesas conjuntas de trabajo.
4. Listados de asistencia o inscripción a procesos de fortalecimiento técnico realizados e informes de implementación de estos procesos.
5. Documentos de política pública territorial construidos.</v>
          </cell>
          <cell r="AE173" t="str">
            <v>N/A</v>
          </cell>
          <cell r="AF173" t="str">
            <v>N/A</v>
          </cell>
          <cell r="AG173" t="str">
            <v>(Número Municipios asistidos técnicamente en el ciclo de gestión de la Política Pública de primera Infancia, Infancia Adolescencia y fortalecimiento a la Familia) + (Número Departamentos asistidos técnicamente en el ciclo de gestión de la Política Pública de primera Infancia, Infancia Adolescencia y fortalecimiento a la Familia)</v>
          </cell>
          <cell r="AH173" t="str">
            <v>Mensual</v>
          </cell>
          <cell r="AI173">
            <v>0</v>
          </cell>
          <cell r="AJ173" t="str">
            <v>x</v>
          </cell>
          <cell r="AK173" t="str">
            <v>x</v>
          </cell>
          <cell r="AL173" t="str">
            <v>x</v>
          </cell>
          <cell r="AM173" t="str">
            <v>x</v>
          </cell>
          <cell r="AN173" t="str">
            <v>x</v>
          </cell>
          <cell r="AO173" t="str">
            <v>x</v>
          </cell>
          <cell r="AP173" t="str">
            <v>x</v>
          </cell>
          <cell r="AQ173" t="str">
            <v>x</v>
          </cell>
          <cell r="AR173" t="str">
            <v>x</v>
          </cell>
          <cell r="AS173" t="str">
            <v>x</v>
          </cell>
          <cell r="AT173" t="str">
            <v>x</v>
          </cell>
        </row>
        <row r="174">
          <cell r="B174">
            <v>170</v>
          </cell>
          <cell r="C174" t="str">
            <v>MPE3</v>
          </cell>
          <cell r="D174" t="str">
            <v>Coordinación y Articulación del SNBF</v>
          </cell>
          <cell r="E174" t="str">
            <v>N/A</v>
          </cell>
          <cell r="F174" t="str">
            <v>N/A</v>
          </cell>
          <cell r="G174" t="str">
            <v>Gestión misional y de Gobierno</v>
          </cell>
          <cell r="H174" t="str">
            <v>Indicadores y metas de gobierno</v>
          </cell>
          <cell r="I174">
            <v>0</v>
          </cell>
          <cell r="J174">
            <v>0</v>
          </cell>
          <cell r="K174" t="str">
            <v>Dirección del Sistema Nacional de Bienestar Familiar</v>
          </cell>
          <cell r="L174" t="str">
            <v>PA-91</v>
          </cell>
          <cell r="M174" t="str">
            <v>Número de Municipios con asistencia técnica para la implementación de la Ruta Integral de Atenciones</v>
          </cell>
          <cell r="N174" t="str">
            <v>Medir los avances en el fortalecimiento de la capacidad técnica de los agentes del SNBF para el diseño y la implementación de la Ruta Integral de Atenciones para la Primera Infancia, acorde con los planteamientos conceptuales y de gestión de la Estrategia de Cero a Siempre.</v>
          </cell>
          <cell r="O174" t="str">
            <v>Estático</v>
          </cell>
          <cell r="P174" t="str">
            <v>Gestión</v>
          </cell>
          <cell r="Q174">
            <v>150</v>
          </cell>
          <cell r="R174" t="str">
            <v>Gestión</v>
          </cell>
          <cell r="S174" t="str">
            <v>Eficacia</v>
          </cell>
          <cell r="T174">
            <v>200</v>
          </cell>
          <cell r="U174">
            <v>400</v>
          </cell>
          <cell r="V174" t="str">
            <v>Número de Municipios</v>
          </cell>
          <cell r="W174" t="str">
            <v>No</v>
          </cell>
          <cell r="X174" t="str">
            <v>Si</v>
          </cell>
          <cell r="Y174" t="str">
            <v>No</v>
          </cell>
          <cell r="Z174" t="str">
            <v>No</v>
          </cell>
          <cell r="AA174" t="str">
            <v>Si</v>
          </cell>
          <cell r="AB174" t="str">
            <v>Si</v>
          </cell>
          <cell r="AC174" t="str">
            <v>Número de Municipios con asistencia técnica para la implementación de la Ruta Integral de Atención</v>
          </cell>
          <cell r="AD174" t="str">
            <v>1. Plan de Asistencia Técnica.
2. Informes de Comisión.
3. Actas y ayuda de memoria de reuniones y/o mesas conjuntas de trabajo.
4. Listados de asistencia o inscripción a procesos de fortalecimiento técnico realizados e informes de implementación de estos procesos.
5. Documentos de política pública territorial construidos.</v>
          </cell>
          <cell r="AE174" t="str">
            <v>N/A</v>
          </cell>
          <cell r="AF174" t="str">
            <v>N/A</v>
          </cell>
          <cell r="AG174" t="str">
            <v>Número de Municipios con asistencia técnica para la implementación de la Ruta Integral de Atención</v>
          </cell>
          <cell r="AH174" t="str">
            <v>Mensual</v>
          </cell>
          <cell r="AI174">
            <v>0</v>
          </cell>
          <cell r="AJ174" t="str">
            <v>x</v>
          </cell>
          <cell r="AK174" t="str">
            <v>x</v>
          </cell>
          <cell r="AL174" t="str">
            <v>x</v>
          </cell>
          <cell r="AM174" t="str">
            <v>x</v>
          </cell>
          <cell r="AN174" t="str">
            <v>x</v>
          </cell>
          <cell r="AO174" t="str">
            <v>x</v>
          </cell>
          <cell r="AP174" t="str">
            <v>x</v>
          </cell>
          <cell r="AQ174" t="str">
            <v>x</v>
          </cell>
          <cell r="AR174" t="str">
            <v>x</v>
          </cell>
          <cell r="AS174" t="str">
            <v>x</v>
          </cell>
          <cell r="AT174" t="str">
            <v>x</v>
          </cell>
        </row>
        <row r="175">
          <cell r="B175">
            <v>171</v>
          </cell>
          <cell r="C175" t="str">
            <v>MPE3</v>
          </cell>
          <cell r="D175" t="str">
            <v>Coordinación y Articulación del SNBF</v>
          </cell>
          <cell r="E175" t="str">
            <v>N/A</v>
          </cell>
          <cell r="F175" t="str">
            <v>N/A</v>
          </cell>
          <cell r="G175" t="str">
            <v>Transparencia, participación y servicio al ciudadano</v>
          </cell>
          <cell r="H175" t="str">
            <v>Participación ciudadana</v>
          </cell>
          <cell r="I175">
            <v>0</v>
          </cell>
          <cell r="J175">
            <v>0</v>
          </cell>
          <cell r="K175" t="str">
            <v>Dirección del Sistema Nacional de Bienestar Familiar</v>
          </cell>
          <cell r="L175" t="str">
            <v>PA-92</v>
          </cell>
          <cell r="M175" t="str">
            <v>Número de Municipios y departamentos monitoreados en la operación de los Consejos de Política Social</v>
          </cell>
          <cell r="N175" t="str">
            <v xml:space="preserve">  Medir los avances en el fortalecimiento en la coordinación de las instancias de decisión, operación, desarrollo técnico y participación del SNBF en los ámbitos nacional y territorial.</v>
          </cell>
          <cell r="O175" t="str">
            <v>Estático</v>
          </cell>
          <cell r="P175" t="str">
            <v>Producto</v>
          </cell>
          <cell r="Q175">
            <v>1134</v>
          </cell>
          <cell r="R175" t="str">
            <v>Producto</v>
          </cell>
          <cell r="S175" t="str">
            <v>Eficacia</v>
          </cell>
          <cell r="T175">
            <v>1134</v>
          </cell>
          <cell r="U175">
            <v>1134</v>
          </cell>
          <cell r="V175" t="str">
            <v>Número de Departamentos y Municipios</v>
          </cell>
          <cell r="W175" t="str">
            <v>No</v>
          </cell>
          <cell r="X175" t="str">
            <v>Si</v>
          </cell>
          <cell r="Y175" t="str">
            <v>No</v>
          </cell>
          <cell r="Z175" t="str">
            <v>No</v>
          </cell>
          <cell r="AA175" t="str">
            <v>Si</v>
          </cell>
          <cell r="AB175" t="str">
            <v>Si</v>
          </cell>
          <cell r="AC175" t="str">
            <v>(Municipios monitoreados en la operación de los Consejos de Política Social) + (Departamentos monitoreados en la operación de los Consejos de Política Social)</v>
          </cell>
          <cell r="AD175" t="str">
            <v>Carta del ICBF enviada al mandatario departamental destacando la importancia de realizar la sesiones de CPS
Matriz de resultados de la aplicanción del esquema de monitoreo.</v>
          </cell>
          <cell r="AE175" t="str">
            <v>N/A</v>
          </cell>
          <cell r="AF175" t="str">
            <v>N/A</v>
          </cell>
          <cell r="AG175" t="str">
            <v>(Municipios monitoreados en la operación de los Consejos de Política Social) + (Departamentos monitoreados en la operación de los Consejos de Política Social)</v>
          </cell>
          <cell r="AH175" t="str">
            <v>Trimestral</v>
          </cell>
          <cell r="AI175">
            <v>0</v>
          </cell>
          <cell r="AJ175">
            <v>0</v>
          </cell>
          <cell r="AK175" t="str">
            <v>x</v>
          </cell>
          <cell r="AL175">
            <v>0</v>
          </cell>
          <cell r="AM175">
            <v>0</v>
          </cell>
          <cell r="AN175" t="str">
            <v>x</v>
          </cell>
          <cell r="AO175">
            <v>0</v>
          </cell>
          <cell r="AP175">
            <v>0</v>
          </cell>
          <cell r="AQ175" t="str">
            <v>x</v>
          </cell>
          <cell r="AR175">
            <v>0</v>
          </cell>
          <cell r="AS175">
            <v>0</v>
          </cell>
          <cell r="AT175" t="str">
            <v>x</v>
          </cell>
        </row>
        <row r="176">
          <cell r="B176">
            <v>172</v>
          </cell>
          <cell r="C176" t="str">
            <v>MPE3</v>
          </cell>
          <cell r="D176" t="str">
            <v>Coordinación y Articulación del SNBF</v>
          </cell>
          <cell r="E176" t="str">
            <v>N/A</v>
          </cell>
          <cell r="F176" t="str">
            <v>N/A</v>
          </cell>
          <cell r="G176" t="str">
            <v>Gestión misional y de Gobierno</v>
          </cell>
          <cell r="H176" t="str">
            <v>Indicadores y metas de gobierno</v>
          </cell>
          <cell r="I176">
            <v>0</v>
          </cell>
          <cell r="J176">
            <v>0</v>
          </cell>
          <cell r="K176" t="str">
            <v>Dirección del Sistema Nacional de Bienestar Familiar</v>
          </cell>
          <cell r="L176" t="str">
            <v>PA-93</v>
          </cell>
          <cell r="M176" t="str">
            <v>Porcentaje del Plan de acción del SNBF 2015 -2018  construido, validado (2015), implementado, monitoreado (2016-2017) y evaluado (2018)</v>
          </cell>
          <cell r="N176" t="str">
            <v>Medir los avances en el proceso de construcción, validación, implementación, monitoreo y evaluación del plan de acción nacional del SNBF para el periodo 2015 - 2018.</v>
          </cell>
          <cell r="O176" t="str">
            <v>Estático</v>
          </cell>
          <cell r="P176" t="str">
            <v>Gestión</v>
          </cell>
          <cell r="Q176">
            <v>0</v>
          </cell>
          <cell r="R176" t="str">
            <v>Gestión</v>
          </cell>
          <cell r="S176" t="str">
            <v>Eficacia</v>
          </cell>
          <cell r="T176">
            <v>0.4</v>
          </cell>
          <cell r="U176">
            <v>1</v>
          </cell>
          <cell r="V176" t="str">
            <v>Porcentaje</v>
          </cell>
          <cell r="W176" t="str">
            <v>Si</v>
          </cell>
          <cell r="X176" t="str">
            <v>No</v>
          </cell>
          <cell r="Y176" t="str">
            <v>No</v>
          </cell>
          <cell r="Z176" t="str">
            <v>No</v>
          </cell>
          <cell r="AA176" t="str">
            <v>Si</v>
          </cell>
          <cell r="AB176" t="str">
            <v>Si</v>
          </cell>
          <cell r="AC176" t="str">
            <v>(Porcentaje de avance en la construcción del Plan de acción del SNBF 2015 -2018 Porcentaje de avance en la validación del Plan de acción del SNBF 2015 -2018)</v>
          </cell>
          <cell r="AD176" t="str">
            <v>Actas de reunión.
Documentos Cosntruidos</v>
          </cell>
          <cell r="AE176">
            <v>1</v>
          </cell>
          <cell r="AF176" t="str">
            <v>No hay información en la HV</v>
          </cell>
          <cell r="AG176" t="str">
            <v>(Porcentaje de avance en la construcción del Plan de acción del SNBF 2015 -2018 Porcentaje de avance en la validación del Plan de acción del SNBF 2015 -2018)/100%</v>
          </cell>
          <cell r="AH176" t="str">
            <v>Semestral</v>
          </cell>
          <cell r="AI176">
            <v>0</v>
          </cell>
          <cell r="AJ176">
            <v>0</v>
          </cell>
          <cell r="AK176">
            <v>0</v>
          </cell>
          <cell r="AL176">
            <v>0</v>
          </cell>
          <cell r="AM176">
            <v>0</v>
          </cell>
          <cell r="AN176" t="str">
            <v>x</v>
          </cell>
          <cell r="AO176">
            <v>0</v>
          </cell>
          <cell r="AP176">
            <v>0</v>
          </cell>
          <cell r="AQ176">
            <v>0</v>
          </cell>
          <cell r="AR176">
            <v>0</v>
          </cell>
          <cell r="AS176">
            <v>0</v>
          </cell>
          <cell r="AT176" t="str">
            <v>x</v>
          </cell>
        </row>
        <row r="177">
          <cell r="B177">
            <v>173</v>
          </cell>
          <cell r="C177" t="str">
            <v>MPE3</v>
          </cell>
          <cell r="D177" t="str">
            <v>Coordinación y Articulación del SNBF</v>
          </cell>
          <cell r="E177" t="str">
            <v>N/A</v>
          </cell>
          <cell r="F177" t="str">
            <v>N/A</v>
          </cell>
          <cell r="G177" t="str">
            <v>Gestión misional y de Gobierno</v>
          </cell>
          <cell r="H177" t="str">
            <v>Indicadores y metas de gobierno</v>
          </cell>
          <cell r="I177">
            <v>0</v>
          </cell>
          <cell r="J177">
            <v>0</v>
          </cell>
          <cell r="K177" t="str">
            <v>Dirección del Sistema Nacional de Bienestar Familiar</v>
          </cell>
          <cell r="L177" t="str">
            <v>PA-94</v>
          </cell>
          <cell r="M177" t="str">
            <v>Porcentaje de indicadores del SUIN con información disponible y actualizada según su hoja de vida.</v>
          </cell>
          <cell r="N177" t="str">
            <v xml:space="preserve"> Medir los avances en Consolidación del Sistema de monitoreo y seguimiento de la situación de los Derechos de Primera Infancia, Infancia, Adolescencia.</v>
          </cell>
          <cell r="O177" t="str">
            <v>Estático</v>
          </cell>
          <cell r="P177" t="str">
            <v>Gestión</v>
          </cell>
          <cell r="Q177">
            <v>0.66</v>
          </cell>
          <cell r="R177" t="str">
            <v>Gestión</v>
          </cell>
          <cell r="S177" t="str">
            <v>Eficacia</v>
          </cell>
          <cell r="T177">
            <v>1</v>
          </cell>
          <cell r="U177">
            <v>1</v>
          </cell>
          <cell r="V177" t="str">
            <v>Porcentaje</v>
          </cell>
          <cell r="W177" t="str">
            <v>Si</v>
          </cell>
          <cell r="X177" t="str">
            <v>No</v>
          </cell>
          <cell r="Y177" t="str">
            <v>No</v>
          </cell>
          <cell r="Z177" t="str">
            <v>No</v>
          </cell>
          <cell r="AA177" t="str">
            <v>Si</v>
          </cell>
          <cell r="AB177" t="str">
            <v>Si</v>
          </cell>
          <cell r="AC177" t="str">
            <v>(Porcentaje de indicadores del SUIN con información disponible + Porcentaje de indicadores del SUIN con información actualizada)</v>
          </cell>
          <cell r="AD177" t="str">
            <v>1. Plataforma virtual SUIN.
2.Informe de la situación de la infancia y la adolescencia en el país.</v>
          </cell>
          <cell r="AE177">
            <v>1</v>
          </cell>
          <cell r="AF177" t="str">
            <v>No hay información en la HV</v>
          </cell>
          <cell r="AG177" t="str">
            <v>(Porcentaje de indicadores del SUIN con información disponible + Porcentaje de indicadores del SUIN con información actualizada)</v>
          </cell>
          <cell r="AH177" t="str">
            <v>Semestral</v>
          </cell>
          <cell r="AI177">
            <v>0</v>
          </cell>
          <cell r="AJ177">
            <v>0</v>
          </cell>
          <cell r="AK177">
            <v>0</v>
          </cell>
          <cell r="AL177">
            <v>0</v>
          </cell>
          <cell r="AM177">
            <v>0</v>
          </cell>
          <cell r="AN177" t="str">
            <v>x</v>
          </cell>
          <cell r="AO177">
            <v>0</v>
          </cell>
          <cell r="AP177">
            <v>0</v>
          </cell>
          <cell r="AQ177">
            <v>0</v>
          </cell>
          <cell r="AR177">
            <v>0</v>
          </cell>
          <cell r="AS177">
            <v>0</v>
          </cell>
          <cell r="AT177" t="str">
            <v>x</v>
          </cell>
        </row>
        <row r="178">
          <cell r="B178">
            <v>174</v>
          </cell>
          <cell r="C178" t="str">
            <v>MPE3</v>
          </cell>
          <cell r="D178" t="str">
            <v>Coordinación y Articulación del SNBF</v>
          </cell>
          <cell r="E178" t="str">
            <v>N/A</v>
          </cell>
          <cell r="F178" t="str">
            <v>N/A</v>
          </cell>
          <cell r="G178" t="str">
            <v>Gestión misional y de Gobierno</v>
          </cell>
          <cell r="H178" t="str">
            <v>Indicadores y metas de gobierno</v>
          </cell>
          <cell r="I178">
            <v>0</v>
          </cell>
          <cell r="J178">
            <v>0</v>
          </cell>
          <cell r="K178" t="str">
            <v>Dirección del Sistema Nacional de Bienestar Familiar</v>
          </cell>
          <cell r="L178" t="str">
            <v>PA-95</v>
          </cell>
          <cell r="M178" t="str">
            <v>Número de proyectos tipo de inversión formulados y socializados con las entidades territoriales con el fin de acceder a recursos del Sistema de Regalias.</v>
          </cell>
          <cell r="N178" t="str">
            <v xml:space="preserve">Medir los avances en la gestión de proyectos de inversión elaborados y socializado con entidades del orden nacional y/o territorial. </v>
          </cell>
          <cell r="O178" t="str">
            <v>Creciente</v>
          </cell>
          <cell r="P178" t="str">
            <v>Producto</v>
          </cell>
          <cell r="Q178">
            <v>0</v>
          </cell>
          <cell r="R178" t="str">
            <v>Producto</v>
          </cell>
          <cell r="S178" t="str">
            <v>Eficacia</v>
          </cell>
          <cell r="T178">
            <v>2</v>
          </cell>
          <cell r="U178">
            <v>6</v>
          </cell>
          <cell r="V178" t="str">
            <v>Numero de Proyectos</v>
          </cell>
          <cell r="W178" t="str">
            <v>Si</v>
          </cell>
          <cell r="X178" t="str">
            <v>No</v>
          </cell>
          <cell r="Y178" t="str">
            <v>No</v>
          </cell>
          <cell r="Z178" t="str">
            <v>No</v>
          </cell>
          <cell r="AA178" t="str">
            <v>Si</v>
          </cell>
          <cell r="AB178" t="str">
            <v>Si</v>
          </cell>
          <cell r="AC178" t="str">
            <v>(Porcentaje de indicadores del SUIN con información disponible + Porcentaje de indicadores del SUIN con información actualizada)</v>
          </cell>
          <cell r="AD178" t="str">
            <v>Matriz de resultados de la aplicanción del esquema de monitoreo.
Actas de reunión.
Documentos Cosntruidos</v>
          </cell>
          <cell r="AE178">
            <v>1</v>
          </cell>
          <cell r="AF178" t="str">
            <v>No hay información en la HV</v>
          </cell>
          <cell r="AG178" t="str">
            <v>(Porcentaje de indicadores del SUIN con información disponible + Porcentaje de indicadores del SUIN con información actualizada)</v>
          </cell>
          <cell r="AH178" t="str">
            <v>Semestral</v>
          </cell>
          <cell r="AI178">
            <v>0</v>
          </cell>
          <cell r="AJ178">
            <v>0</v>
          </cell>
          <cell r="AK178">
            <v>0</v>
          </cell>
          <cell r="AL178">
            <v>0</v>
          </cell>
          <cell r="AM178">
            <v>0</v>
          </cell>
          <cell r="AN178" t="str">
            <v>x</v>
          </cell>
          <cell r="AO178">
            <v>0</v>
          </cell>
          <cell r="AP178">
            <v>0</v>
          </cell>
          <cell r="AQ178">
            <v>0</v>
          </cell>
          <cell r="AR178">
            <v>0</v>
          </cell>
          <cell r="AS178">
            <v>0</v>
          </cell>
          <cell r="AT178" t="str">
            <v>x</v>
          </cell>
        </row>
        <row r="179">
          <cell r="B179">
            <v>175</v>
          </cell>
          <cell r="C179" t="str">
            <v>MPEV1</v>
          </cell>
          <cell r="D179" t="str">
            <v>Evaluación, Monitoreo y Control de la Gestión</v>
          </cell>
          <cell r="E179" t="str">
            <v>MPEV1-P1</v>
          </cell>
          <cell r="F179" t="str">
            <v>Evaluación y Monitoreo de la Gestión</v>
          </cell>
          <cell r="G179" t="str">
            <v>Gestión misional y de Gobierno</v>
          </cell>
          <cell r="H179" t="str">
            <v>Indicadores y metas de gobierno</v>
          </cell>
          <cell r="I179">
            <v>0</v>
          </cell>
          <cell r="J179">
            <v>0</v>
          </cell>
          <cell r="K179" t="str">
            <v xml:space="preserve">Subdirección de Monitoreo y Evaluación </v>
          </cell>
          <cell r="L179" t="str">
            <v>PA-96</v>
          </cell>
          <cell r="M179" t="str">
            <v>Número de Evaluaciones e investigaciones realizadas</v>
          </cell>
          <cell r="N179" t="str">
            <v>Medir la eficacia del proceso de investigaciones y evaluaciones para la vigencia</v>
          </cell>
          <cell r="O179" t="str">
            <v>Creciente</v>
          </cell>
          <cell r="P179" t="str">
            <v>Producto</v>
          </cell>
          <cell r="Q179">
            <v>12</v>
          </cell>
          <cell r="R179" t="str">
            <v>Producto</v>
          </cell>
          <cell r="S179" t="str">
            <v>Eficacia</v>
          </cell>
          <cell r="T179">
            <v>9</v>
          </cell>
          <cell r="U179">
            <v>36</v>
          </cell>
          <cell r="V179" t="str">
            <v>Cantidad</v>
          </cell>
          <cell r="W179" t="str">
            <v>Si</v>
          </cell>
          <cell r="X179" t="str">
            <v>No</v>
          </cell>
          <cell r="Y179" t="str">
            <v>No</v>
          </cell>
          <cell r="Z179" t="str">
            <v>No</v>
          </cell>
          <cell r="AA179" t="str">
            <v>Si</v>
          </cell>
          <cell r="AB179" t="str">
            <v>Si</v>
          </cell>
          <cell r="AC179" t="str">
            <v>Numero de evaluaciones e investigaciones realizadas</v>
          </cell>
          <cell r="AD179" t="str">
            <v>Contratos y convenios suscritos entre el ICBF y la entidad ejecutora (Universidades, Firmas Consultoras, Centros de Investigación y Fundaciones)</v>
          </cell>
          <cell r="AE179" t="str">
            <v>Numero de evaluaciones e investigaciones programadas para la vigencia</v>
          </cell>
          <cell r="AF179" t="str">
            <v>Agenda de Evaluaciones e Investigaciones 2015</v>
          </cell>
          <cell r="AG179" t="str">
            <v>Numero de evaluaciones e investigaciones realizadas / Numero de evaluaciones e investigaciones programadas para la vigencia</v>
          </cell>
          <cell r="AH179" t="str">
            <v>Anual</v>
          </cell>
          <cell r="AI179">
            <v>0</v>
          </cell>
          <cell r="AJ179">
            <v>0</v>
          </cell>
          <cell r="AK179">
            <v>0</v>
          </cell>
          <cell r="AL179">
            <v>0</v>
          </cell>
          <cell r="AM179">
            <v>0</v>
          </cell>
          <cell r="AN179">
            <v>0</v>
          </cell>
          <cell r="AO179">
            <v>0</v>
          </cell>
          <cell r="AP179">
            <v>0</v>
          </cell>
          <cell r="AQ179">
            <v>0</v>
          </cell>
          <cell r="AR179">
            <v>0</v>
          </cell>
          <cell r="AS179">
            <v>0</v>
          </cell>
          <cell r="AT179" t="str">
            <v>x</v>
          </cell>
        </row>
        <row r="180">
          <cell r="B180">
            <v>176</v>
          </cell>
          <cell r="C180" t="str">
            <v>MPEV1</v>
          </cell>
          <cell r="D180" t="str">
            <v>Evaluación, Monitoreo y Control de la Gestión</v>
          </cell>
          <cell r="E180" t="str">
            <v>MPEV1-P1</v>
          </cell>
          <cell r="F180" t="str">
            <v>Evaluación y Monitoreo de la Gestión</v>
          </cell>
          <cell r="G180" t="str">
            <v>Gestión misional y de Gobierno</v>
          </cell>
          <cell r="H180" t="str">
            <v>Indicadores y metas de gobierno</v>
          </cell>
          <cell r="I180">
            <v>0</v>
          </cell>
          <cell r="J180">
            <v>0</v>
          </cell>
          <cell r="K180" t="str">
            <v xml:space="preserve">Subdirección de Monitoreo y Evaluación </v>
          </cell>
          <cell r="L180" t="str">
            <v>PA-97</v>
          </cell>
          <cell r="M180" t="str">
            <v xml:space="preserve">Porcentaje de avance del diseño e implementación de la sistematización del tablero de control </v>
          </cell>
          <cell r="N180" t="str">
            <v>Medir el avance del desarrollo y puesta en marcha del sistema de seguimiento al tablero de control</v>
          </cell>
          <cell r="O180" t="str">
            <v>Creciente</v>
          </cell>
          <cell r="P180" t="str">
            <v>Gestión</v>
          </cell>
          <cell r="Q180">
            <v>0</v>
          </cell>
          <cell r="R180" t="str">
            <v>Gestión</v>
          </cell>
          <cell r="S180" t="str">
            <v>Eficiencia</v>
          </cell>
          <cell r="T180">
            <v>0.5</v>
          </cell>
          <cell r="U180">
            <v>1</v>
          </cell>
          <cell r="V180" t="str">
            <v>Porcentaje</v>
          </cell>
          <cell r="W180" t="str">
            <v>Si</v>
          </cell>
          <cell r="X180" t="str">
            <v>No</v>
          </cell>
          <cell r="Y180" t="str">
            <v>No</v>
          </cell>
          <cell r="Z180" t="str">
            <v>No</v>
          </cell>
          <cell r="AA180" t="str">
            <v>Si</v>
          </cell>
          <cell r="AB180" t="str">
            <v>Si</v>
          </cell>
          <cell r="AC180" t="str">
            <v>Numero de etapas desarrolladas del sistema de seguimiento a tablero de control durante la vigencia</v>
          </cell>
          <cell r="AD180" t="str">
            <v>Módulos implementados en la herramienta de seguimiento a tablero de control (SIMEI)</v>
          </cell>
          <cell r="AE180" t="str">
            <v>Numero de etapas programadas para el desarrollo del sistema de seguimiento a tablero de control durante la vigencia</v>
          </cell>
          <cell r="AF180" t="str">
            <v>Módulos programados a desarrollar en la herramienta de seguimiento a tablero de control (SIMEI)</v>
          </cell>
          <cell r="AG180" t="str">
            <v>Numero de etapas desarrolladas del sistema de seguimiento a tablero de control durante la vigencia / Numero de etapas programadas para el desarrollo del sistema de seguimiento a tablero de control durante la vigencia</v>
          </cell>
          <cell r="AH180" t="str">
            <v>Cuatrimestral</v>
          </cell>
          <cell r="AI180">
            <v>0</v>
          </cell>
          <cell r="AJ180">
            <v>0</v>
          </cell>
          <cell r="AK180">
            <v>0</v>
          </cell>
          <cell r="AL180" t="str">
            <v>x</v>
          </cell>
          <cell r="AM180">
            <v>0</v>
          </cell>
          <cell r="AN180">
            <v>0</v>
          </cell>
          <cell r="AO180">
            <v>0</v>
          </cell>
          <cell r="AP180" t="str">
            <v>x</v>
          </cell>
          <cell r="AQ180">
            <v>0</v>
          </cell>
          <cell r="AR180">
            <v>0</v>
          </cell>
          <cell r="AS180">
            <v>0</v>
          </cell>
          <cell r="AT180" t="str">
            <v>x</v>
          </cell>
        </row>
        <row r="181">
          <cell r="B181">
            <v>177</v>
          </cell>
          <cell r="C181" t="str">
            <v>MPEV1</v>
          </cell>
          <cell r="D181" t="str">
            <v>Evaluación, Monitoreo y Control de la Gestión</v>
          </cell>
          <cell r="E181" t="str">
            <v>MPEV1-P1</v>
          </cell>
          <cell r="F181" t="str">
            <v>Evaluación y Monitoreo de la Gestión</v>
          </cell>
          <cell r="G181" t="str">
            <v>Transparencia, participación y servicio al ciudadano</v>
          </cell>
          <cell r="H181" t="str">
            <v>Rendición de cuentas</v>
          </cell>
          <cell r="I181">
            <v>0</v>
          </cell>
          <cell r="J181">
            <v>0</v>
          </cell>
          <cell r="K181" t="str">
            <v xml:space="preserve">Subdirección de Monitoreo y Evaluación </v>
          </cell>
          <cell r="L181" t="str">
            <v>PA-98</v>
          </cell>
          <cell r="M181" t="str">
            <v>Porcentaje de cumplimiento de compromisos formulados en las mesas publicas y rendición de cuentas</v>
          </cell>
          <cell r="N181" t="str">
            <v>Hacer seguimiento a los compromisos adquiridos en los eventos de rendición de cuentas y mesas públicas con el fin de garantizar que se dé respuestas a los requerimientos y ante todo se incentive verdaderos procesos participativos con incidencia en la cualificación del servicio público de bienestar familiar.</v>
          </cell>
          <cell r="O181" t="str">
            <v>Creciente</v>
          </cell>
          <cell r="P181" t="str">
            <v>Gestión</v>
          </cell>
          <cell r="Q181">
            <v>0</v>
          </cell>
          <cell r="R181" t="str">
            <v>Gestión</v>
          </cell>
          <cell r="S181" t="str">
            <v>Eficiencia</v>
          </cell>
          <cell r="T181">
            <v>1</v>
          </cell>
          <cell r="U181" t="str">
            <v>N/A</v>
          </cell>
          <cell r="V181" t="str">
            <v>Porcentaje</v>
          </cell>
          <cell r="W181" t="str">
            <v>Si</v>
          </cell>
          <cell r="X181" t="str">
            <v>Si</v>
          </cell>
          <cell r="Y181" t="str">
            <v>Si</v>
          </cell>
          <cell r="Z181" t="str">
            <v>No</v>
          </cell>
          <cell r="AA181" t="str">
            <v>No</v>
          </cell>
          <cell r="AB181" t="str">
            <v>Si</v>
          </cell>
          <cell r="AC181" t="str">
            <v>Numero de compromisos realizados que se formularon en mesas publicas y rendición de cuentas</v>
          </cell>
          <cell r="AD181" t="str">
            <v>Guia 3 de cumplimiento a compromisos</v>
          </cell>
          <cell r="AE181" t="str">
            <v>Numero de compromisos formulados en mesas publicas y rendición de cuentas</v>
          </cell>
          <cell r="AF181" t="str">
            <v>Guia 3 de cumplimiento a compromisos</v>
          </cell>
          <cell r="AG181" t="str">
            <v>Numero de compromisos realizados que se formularon en mesas publicas y rendición de cuentas / Numero de compromisos formulados en mesas publicas y rendición de cuentas</v>
          </cell>
          <cell r="AH181" t="str">
            <v>Trimestral</v>
          </cell>
          <cell r="AI181">
            <v>0</v>
          </cell>
          <cell r="AJ181">
            <v>0</v>
          </cell>
          <cell r="AK181" t="str">
            <v>x</v>
          </cell>
          <cell r="AL181">
            <v>0</v>
          </cell>
          <cell r="AM181">
            <v>0</v>
          </cell>
          <cell r="AN181" t="str">
            <v>x</v>
          </cell>
          <cell r="AO181">
            <v>0</v>
          </cell>
          <cell r="AP181">
            <v>0</v>
          </cell>
          <cell r="AQ181" t="str">
            <v>x</v>
          </cell>
          <cell r="AR181">
            <v>0</v>
          </cell>
          <cell r="AS181">
            <v>0</v>
          </cell>
          <cell r="AT181" t="str">
            <v>x</v>
          </cell>
        </row>
        <row r="182">
          <cell r="B182">
            <v>178</v>
          </cell>
          <cell r="C182" t="str">
            <v>MPEV1</v>
          </cell>
          <cell r="D182" t="str">
            <v>Evaluación, Monitoreo y Control de la Gestión</v>
          </cell>
          <cell r="E182" t="str">
            <v>MPEV1-P1</v>
          </cell>
          <cell r="F182" t="str">
            <v>Evaluación y Monitoreo de la Gestión</v>
          </cell>
          <cell r="G182" t="str">
            <v>N/A</v>
          </cell>
          <cell r="H182" t="str">
            <v>N/A</v>
          </cell>
          <cell r="I182">
            <v>0</v>
          </cell>
          <cell r="J182">
            <v>0</v>
          </cell>
          <cell r="K182" t="str">
            <v xml:space="preserve">Subdirección de Monitoreo y Evaluación </v>
          </cell>
          <cell r="L182" t="str">
            <v>MPEV1-P1-01</v>
          </cell>
          <cell r="M182" t="str">
            <v>Porcentaje de avance de las etapas para la realización de evaluaciones e investigaciones a los programas del ICBF</v>
          </cell>
          <cell r="N182" t="str">
            <v>Medir la gestión del proceso de investigaciones y evaluaciones de la vigencia</v>
          </cell>
          <cell r="O182" t="str">
            <v>Creciente</v>
          </cell>
          <cell r="P182" t="str">
            <v>Gestión</v>
          </cell>
          <cell r="Q182">
            <v>0</v>
          </cell>
          <cell r="R182" t="str">
            <v>Gestión</v>
          </cell>
          <cell r="S182" t="str">
            <v>Eficiencia</v>
          </cell>
          <cell r="T182">
            <v>1</v>
          </cell>
          <cell r="U182" t="str">
            <v>N/A</v>
          </cell>
          <cell r="V182" t="str">
            <v>Porcentaje</v>
          </cell>
          <cell r="W182" t="str">
            <v>Si</v>
          </cell>
          <cell r="X182" t="str">
            <v>No</v>
          </cell>
          <cell r="Y182" t="str">
            <v>No</v>
          </cell>
          <cell r="Z182" t="str">
            <v>No</v>
          </cell>
          <cell r="AA182" t="str">
            <v>No</v>
          </cell>
          <cell r="AB182" t="str">
            <v>No</v>
          </cell>
          <cell r="AC182" t="str">
            <v>Numero de etapas para el desarrollo de investigaciones y evaluaciones realizadas</v>
          </cell>
          <cell r="AD182" t="str">
            <v>Contratos y convenios suscritos entre el ICBF y la entidad ejecutora (Universidades, Firmas Consultoras, Centros de Investigación y Fundaciones)</v>
          </cell>
          <cell r="AE182" t="str">
            <v>Numero de etapas para el desarrollo de investigaciones y evaluaciones programadas</v>
          </cell>
          <cell r="AF182" t="str">
            <v>Agenda de Evaluaciones e Investigaciones 2015</v>
          </cell>
          <cell r="AG182" t="str">
            <v>Numero de etapas para el desarrollo de investigaciones y evaluaciones realizadas / Numero de etapas para el desarrollo de investigaciones y evaluaciones programadas</v>
          </cell>
          <cell r="AH182" t="str">
            <v>Trimestral</v>
          </cell>
          <cell r="AI182">
            <v>0</v>
          </cell>
          <cell r="AJ182">
            <v>0</v>
          </cell>
          <cell r="AK182" t="str">
            <v>x</v>
          </cell>
          <cell r="AL182">
            <v>0</v>
          </cell>
          <cell r="AM182">
            <v>0</v>
          </cell>
          <cell r="AN182" t="str">
            <v>x</v>
          </cell>
          <cell r="AO182">
            <v>0</v>
          </cell>
          <cell r="AP182">
            <v>0</v>
          </cell>
          <cell r="AQ182" t="str">
            <v>x</v>
          </cell>
          <cell r="AR182">
            <v>0</v>
          </cell>
          <cell r="AS182">
            <v>0</v>
          </cell>
          <cell r="AT182" t="str">
            <v>x</v>
          </cell>
        </row>
        <row r="183">
          <cell r="B183">
            <v>179</v>
          </cell>
          <cell r="C183" t="str">
            <v>MPEV1</v>
          </cell>
          <cell r="D183" t="str">
            <v>Evaluación, Monitoreo y Control de la Gestión</v>
          </cell>
          <cell r="E183" t="str">
            <v>MPEV1-P1</v>
          </cell>
          <cell r="F183" t="str">
            <v>Evaluación y Monitoreo de la Gestión</v>
          </cell>
          <cell r="G183" t="str">
            <v>N/A</v>
          </cell>
          <cell r="H183" t="str">
            <v>N/A</v>
          </cell>
          <cell r="I183">
            <v>0</v>
          </cell>
          <cell r="J183">
            <v>0</v>
          </cell>
          <cell r="K183" t="str">
            <v xml:space="preserve">Subdirección de Monitoreo y Evaluación </v>
          </cell>
          <cell r="L183" t="str">
            <v>MPEV1-P1-02</v>
          </cell>
          <cell r="M183" t="str">
            <v>Porcentaje de avance de Informes realizados sobre la monitoreo institucional a nivel nacional y regional</v>
          </cell>
          <cell r="N183" t="str">
            <v>Medir el desarrollo de informes de monitoreo institucional generados por la Subdirección de Monitoreo y Evaluación a nivel nacional y regional</v>
          </cell>
          <cell r="O183" t="str">
            <v>Creciente</v>
          </cell>
          <cell r="P183" t="str">
            <v>Gestión</v>
          </cell>
          <cell r="Q183">
            <v>0</v>
          </cell>
          <cell r="R183" t="str">
            <v>Gestión</v>
          </cell>
          <cell r="S183" t="str">
            <v>Eficiencia</v>
          </cell>
          <cell r="T183">
            <v>1</v>
          </cell>
          <cell r="U183" t="str">
            <v>N/A</v>
          </cell>
          <cell r="V183" t="str">
            <v>Porcentaje</v>
          </cell>
          <cell r="W183" t="str">
            <v>Si</v>
          </cell>
          <cell r="X183" t="str">
            <v>No</v>
          </cell>
          <cell r="Y183" t="str">
            <v>No</v>
          </cell>
          <cell r="Z183" t="str">
            <v>No</v>
          </cell>
          <cell r="AA183" t="str">
            <v>No</v>
          </cell>
          <cell r="AB183" t="str">
            <v>No</v>
          </cell>
          <cell r="AC183" t="str">
            <v>Numero de informes de monitoreo realizados a nivel nacional y regional</v>
          </cell>
          <cell r="AD183" t="str">
            <v>Informes de monitoreo publicados en la intranet</v>
          </cell>
          <cell r="AE183" t="str">
            <v>Numero de informes de monitoreo programados a realizar a nivel nacional y regional</v>
          </cell>
          <cell r="AF183" t="str">
            <v>Programación de informes de monitoreo establecida para la vigencia</v>
          </cell>
          <cell r="AG183" t="str">
            <v>Numero de informes de monitoreo realizados a nivel nacional y regional / Numero de informes de monitoreo programados a realizar a nivel nacional y regional</v>
          </cell>
          <cell r="AH183" t="str">
            <v>Trimestral</v>
          </cell>
          <cell r="AI183">
            <v>0</v>
          </cell>
          <cell r="AJ183">
            <v>0</v>
          </cell>
          <cell r="AK183">
            <v>0</v>
          </cell>
          <cell r="AL183">
            <v>0</v>
          </cell>
          <cell r="AM183" t="str">
            <v>x</v>
          </cell>
          <cell r="AN183">
            <v>0</v>
          </cell>
          <cell r="AO183">
            <v>0</v>
          </cell>
          <cell r="AP183" t="str">
            <v>x</v>
          </cell>
          <cell r="AQ183">
            <v>0</v>
          </cell>
          <cell r="AR183">
            <v>0</v>
          </cell>
          <cell r="AS183" t="str">
            <v>x</v>
          </cell>
          <cell r="AT183">
            <v>0</v>
          </cell>
        </row>
        <row r="184">
          <cell r="B184">
            <v>180</v>
          </cell>
          <cell r="C184" t="str">
            <v>MPEV1</v>
          </cell>
          <cell r="D184" t="str">
            <v>Evaluación, Monitoreo y Control de la Gestión</v>
          </cell>
          <cell r="E184" t="str">
            <v>MPEV1-P2</v>
          </cell>
          <cell r="F184" t="str">
            <v>Evaluación Independiente</v>
          </cell>
          <cell r="G184" t="str">
            <v>Gestión misional y de Gobierno</v>
          </cell>
          <cell r="H184" t="str">
            <v>Indicadores y metas de gobierno</v>
          </cell>
          <cell r="I184">
            <v>0</v>
          </cell>
          <cell r="J184">
            <v>0</v>
          </cell>
          <cell r="K184" t="str">
            <v>Oficina de Control Interno</v>
          </cell>
          <cell r="L184" t="str">
            <v>PA-99</v>
          </cell>
          <cell r="M184" t="str">
            <v xml:space="preserve"> Porcentaje de Ejecución de Auditoria del Sistema de Gestión de Calidad a Regionales </v>
          </cell>
          <cell r="N184" t="str">
            <v xml:space="preserve">Establecer el grado de cumplimiento en la ejecución de Auditorias del Sistema de Gestión de Calidad a Regionales. </v>
          </cell>
          <cell r="O184" t="str">
            <v>Creciente</v>
          </cell>
          <cell r="P184" t="str">
            <v>Calidad</v>
          </cell>
          <cell r="Q184">
            <v>0.47</v>
          </cell>
          <cell r="R184" t="str">
            <v>Resultado</v>
          </cell>
          <cell r="S184" t="str">
            <v>Eficacia</v>
          </cell>
          <cell r="T184">
            <v>1</v>
          </cell>
          <cell r="U184">
            <v>1</v>
          </cell>
          <cell r="V184" t="str">
            <v>Porcentaje</v>
          </cell>
          <cell r="W184" t="str">
            <v>Si</v>
          </cell>
          <cell r="X184" t="str">
            <v>No</v>
          </cell>
          <cell r="Y184" t="str">
            <v>No</v>
          </cell>
          <cell r="Z184" t="str">
            <v>No</v>
          </cell>
          <cell r="AA184" t="str">
            <v>Si</v>
          </cell>
          <cell r="AB184" t="str">
            <v>Si</v>
          </cell>
          <cell r="AC184" t="str">
            <v>No. Auditoria Ejecutadas a la fecha de corte a Regionales</v>
          </cell>
          <cell r="AD184" t="str">
            <v>Informes de Auditoria del Sistema de Gestión de Calidad a Regionales</v>
          </cell>
          <cell r="AE184" t="str">
            <v>Total de Auditorias Programadas a Regionales</v>
          </cell>
          <cell r="AF184" t="str">
            <v>Programa de Auditorias Aprobado</v>
          </cell>
          <cell r="AG184" t="str">
            <v xml:space="preserve"> (No. Auditoria Ejecutadas a la fecha de corte a Regionales )/(total de Auditorias Programadas a Regionales) *100 )</v>
          </cell>
          <cell r="AH184" t="str">
            <v>Trimestral</v>
          </cell>
          <cell r="AI184">
            <v>0</v>
          </cell>
          <cell r="AJ184">
            <v>0</v>
          </cell>
          <cell r="AK184" t="str">
            <v>x</v>
          </cell>
          <cell r="AL184">
            <v>0</v>
          </cell>
          <cell r="AM184">
            <v>0</v>
          </cell>
          <cell r="AN184" t="str">
            <v>x</v>
          </cell>
          <cell r="AO184">
            <v>0</v>
          </cell>
          <cell r="AP184">
            <v>0</v>
          </cell>
          <cell r="AQ184" t="str">
            <v>x</v>
          </cell>
          <cell r="AR184">
            <v>0</v>
          </cell>
          <cell r="AS184">
            <v>0</v>
          </cell>
          <cell r="AT184" t="str">
            <v>x</v>
          </cell>
        </row>
        <row r="185">
          <cell r="B185">
            <v>181</v>
          </cell>
          <cell r="C185" t="str">
            <v>MPEV1</v>
          </cell>
          <cell r="D185" t="str">
            <v>Evaluación, Monitoreo y Control de la Gestión</v>
          </cell>
          <cell r="E185" t="str">
            <v>MPEV1-P2</v>
          </cell>
          <cell r="F185" t="str">
            <v>Evaluación Independiente</v>
          </cell>
          <cell r="G185" t="str">
            <v>Gestión misional y de Gobierno</v>
          </cell>
          <cell r="H185" t="str">
            <v>Indicadores y metas de gobierno</v>
          </cell>
          <cell r="I185">
            <v>0</v>
          </cell>
          <cell r="J185">
            <v>0</v>
          </cell>
          <cell r="K185" t="str">
            <v>Oficina de Control Interno</v>
          </cell>
          <cell r="L185" t="str">
            <v>PA-100</v>
          </cell>
          <cell r="M185" t="str">
            <v>Porcentaje de Ejecución de Auditoria del Sistema de Gestión de Calidad a los Macro procesos/procesos de la Sede de la Dirección General.</v>
          </cell>
          <cell r="N185" t="str">
            <v>Establecer el grado de cumplimiento en la ejecución de Auditorias del Sistema de Gestión de Calidad a  los Macro procesos/procesos de la Sede de la Dirección General.</v>
          </cell>
          <cell r="O185" t="str">
            <v>Creciente</v>
          </cell>
          <cell r="P185" t="str">
            <v>Calidad</v>
          </cell>
          <cell r="Q185">
            <v>0.37</v>
          </cell>
          <cell r="R185" t="str">
            <v>Resultado</v>
          </cell>
          <cell r="S185" t="str">
            <v>Eficacia</v>
          </cell>
          <cell r="T185">
            <v>1</v>
          </cell>
          <cell r="U185">
            <v>1</v>
          </cell>
          <cell r="V185" t="str">
            <v>Porcentaje</v>
          </cell>
          <cell r="W185" t="str">
            <v>Si</v>
          </cell>
          <cell r="X185" t="str">
            <v>No</v>
          </cell>
          <cell r="Y185" t="str">
            <v>No</v>
          </cell>
          <cell r="Z185" t="str">
            <v>No</v>
          </cell>
          <cell r="AA185" t="str">
            <v>Si</v>
          </cell>
          <cell r="AB185" t="str">
            <v>Si</v>
          </cell>
          <cell r="AC185" t="str">
            <v xml:space="preserve"> (No. Auditoria Ejecutadas a la fecha de corte a Macro procesos/Procesos de la Sede de la Dirección General </v>
          </cell>
          <cell r="AD185" t="str">
            <v>Informes de Auditoria del Sistema de Gestión de Calidad a Macroprocesos/Procesos de la Sede de la Dirección General</v>
          </cell>
          <cell r="AE185" t="str">
            <v>total de Auditorias Programadas a Macro procesos/Procesos de la Sede de la Dirección General) *100 )</v>
          </cell>
          <cell r="AF185" t="str">
            <v>Programa de Auditorias Aprobado</v>
          </cell>
          <cell r="AG185" t="str">
            <v xml:space="preserve"> (No. Auditoria Ejecutadas a la fecha de corte a Macro procesos/Procesos de la Sede de la Dirección General  )/(total de Auditorias Programadas a Macro procesos/Procesos       de la Sede de la Dirección General) *100 )</v>
          </cell>
          <cell r="AH185" t="str">
            <v>Trimestral</v>
          </cell>
          <cell r="AI185">
            <v>0</v>
          </cell>
          <cell r="AJ185">
            <v>0</v>
          </cell>
          <cell r="AK185">
            <v>0</v>
          </cell>
          <cell r="AL185">
            <v>0</v>
          </cell>
          <cell r="AM185">
            <v>0</v>
          </cell>
          <cell r="AN185">
            <v>0</v>
          </cell>
          <cell r="AO185">
            <v>0</v>
          </cell>
          <cell r="AP185">
            <v>0</v>
          </cell>
          <cell r="AQ185" t="str">
            <v>x</v>
          </cell>
          <cell r="AR185">
            <v>0</v>
          </cell>
          <cell r="AS185">
            <v>0</v>
          </cell>
          <cell r="AT185" t="str">
            <v>x</v>
          </cell>
        </row>
        <row r="186">
          <cell r="B186">
            <v>182</v>
          </cell>
          <cell r="C186" t="str">
            <v>MPEV1</v>
          </cell>
          <cell r="D186" t="str">
            <v>Evaluación, Monitoreo y Control de la Gestión</v>
          </cell>
          <cell r="E186" t="str">
            <v>MPEV1-P2</v>
          </cell>
          <cell r="F186" t="str">
            <v>Evaluación Independiente</v>
          </cell>
          <cell r="G186" t="str">
            <v>Gestión misional y de Gobierno</v>
          </cell>
          <cell r="H186" t="str">
            <v>Indicadores y metas de gobierno</v>
          </cell>
          <cell r="I186">
            <v>0</v>
          </cell>
          <cell r="J186">
            <v>0</v>
          </cell>
          <cell r="K186" t="str">
            <v>Oficina de Control Interno</v>
          </cell>
          <cell r="L186" t="str">
            <v>PA-101</v>
          </cell>
          <cell r="M186" t="str">
            <v>Porcentaje (%) Informes generados en cumplimiento de funciones asignadas por normas internas y externas</v>
          </cell>
          <cell r="N186" t="str">
            <v>Cumplir con los tiempos de entrega de los informes requeridos por normas internas y externas</v>
          </cell>
          <cell r="O186" t="str">
            <v>Estático</v>
          </cell>
          <cell r="P186" t="str">
            <v>Calidad</v>
          </cell>
          <cell r="Q186">
            <v>1</v>
          </cell>
          <cell r="R186" t="str">
            <v>Resultado</v>
          </cell>
          <cell r="S186" t="str">
            <v>Eficacia</v>
          </cell>
          <cell r="T186">
            <v>1</v>
          </cell>
          <cell r="U186">
            <v>1</v>
          </cell>
          <cell r="V186" t="str">
            <v>Porcentaje</v>
          </cell>
          <cell r="W186" t="str">
            <v>Si</v>
          </cell>
          <cell r="X186" t="str">
            <v>No</v>
          </cell>
          <cell r="Y186" t="str">
            <v>No</v>
          </cell>
          <cell r="Z186" t="str">
            <v>No</v>
          </cell>
          <cell r="AA186" t="str">
            <v>Si</v>
          </cell>
          <cell r="AB186" t="str">
            <v>Si</v>
          </cell>
          <cell r="AC186" t="str">
            <v>No. de informes entregados</v>
          </cell>
          <cell r="AD186" t="str">
            <v>Informes de cumplimiento de funciones asignadas por normas internas y externas.</v>
          </cell>
          <cell r="AE186" t="str">
            <v>No. de informes programados a la fecha de corte.</v>
          </cell>
          <cell r="AF186" t="str">
            <v>Informes de cumplimiento de funciones asignadas por normas internas y externas.</v>
          </cell>
          <cell r="AG186" t="str">
            <v>(No. de informes entregados)/(No. de informes programados a la fecha de corte)  *100</v>
          </cell>
          <cell r="AH186" t="str">
            <v>Trimestral</v>
          </cell>
          <cell r="AI186">
            <v>0</v>
          </cell>
          <cell r="AJ186">
            <v>0</v>
          </cell>
          <cell r="AK186" t="str">
            <v>x</v>
          </cell>
          <cell r="AL186">
            <v>0</v>
          </cell>
          <cell r="AM186">
            <v>0</v>
          </cell>
          <cell r="AN186" t="str">
            <v>x</v>
          </cell>
          <cell r="AO186">
            <v>0</v>
          </cell>
          <cell r="AP186">
            <v>0</v>
          </cell>
          <cell r="AQ186" t="str">
            <v>x</v>
          </cell>
          <cell r="AR186">
            <v>0</v>
          </cell>
          <cell r="AS186">
            <v>0</v>
          </cell>
          <cell r="AT186" t="str">
            <v>x</v>
          </cell>
        </row>
        <row r="187">
          <cell r="B187">
            <v>183</v>
          </cell>
          <cell r="C187" t="str">
            <v>MPEV1</v>
          </cell>
          <cell r="D187" t="str">
            <v>Evaluación, Monitoreo y Control de la Gestión</v>
          </cell>
          <cell r="E187" t="str">
            <v>MPEV1-P2</v>
          </cell>
          <cell r="F187" t="str">
            <v>Evaluación Independiente</v>
          </cell>
          <cell r="G187" t="str">
            <v>Gestión misional y de Gobierno</v>
          </cell>
          <cell r="H187" t="str">
            <v>Indicadores y metas de gobierno</v>
          </cell>
          <cell r="I187">
            <v>0</v>
          </cell>
          <cell r="J187">
            <v>0</v>
          </cell>
          <cell r="K187" t="str">
            <v>Oficina de Control Interno</v>
          </cell>
          <cell r="L187" t="str">
            <v>PA-102</v>
          </cell>
          <cell r="M187" t="str">
            <v>% de Avance del Plan de Mejoramiento de la CGR</v>
          </cell>
          <cell r="N187" t="str">
            <v>Evidenciar el avance al plan de mejoramiento suscrito con la CGR de las Regionales y los Macro procesos /Procesos de la Sede de la Dirección General</v>
          </cell>
          <cell r="O187" t="str">
            <v>Creciente</v>
          </cell>
          <cell r="P187" t="str">
            <v>Calidad</v>
          </cell>
          <cell r="Q187" t="str">
            <v>N/A</v>
          </cell>
          <cell r="R187" t="str">
            <v>Resultado</v>
          </cell>
          <cell r="S187" t="str">
            <v>Eficacia</v>
          </cell>
          <cell r="T187">
            <v>1</v>
          </cell>
          <cell r="U187">
            <v>1</v>
          </cell>
          <cell r="V187" t="str">
            <v>Porcentaje</v>
          </cell>
          <cell r="W187" t="str">
            <v>Si</v>
          </cell>
          <cell r="X187" t="str">
            <v>No</v>
          </cell>
          <cell r="Y187" t="str">
            <v>No</v>
          </cell>
          <cell r="Z187" t="str">
            <v>No</v>
          </cell>
          <cell r="AA187" t="str">
            <v>No</v>
          </cell>
          <cell r="AB187" t="str">
            <v>Si</v>
          </cell>
          <cell r="AC187" t="str">
            <v>Total Puntaje logrado por las metas propuestas</v>
          </cell>
          <cell r="AD187" t="str">
            <v>Informe de avance  del Plan de Mejoramiento del Macroproceso /proceso y Regional suscrito con la CGR</v>
          </cell>
          <cell r="AE187" t="str">
            <v>Total tiempo en semanas propuesto</v>
          </cell>
          <cell r="AF187" t="str">
            <v>Informe de avance  del Plan de Mejoramiento del Macroproceso /proceso y Regional suscrito con la CGR</v>
          </cell>
          <cell r="AG187" t="str">
            <v xml:space="preserve">(Total Puntaje logrado por las metas propuestas/Total tiempo en semanas propuesto )* 100   </v>
          </cell>
          <cell r="AH187" t="str">
            <v>Trimestral</v>
          </cell>
          <cell r="AI187">
            <v>0</v>
          </cell>
          <cell r="AJ187">
            <v>0</v>
          </cell>
          <cell r="AK187" t="str">
            <v>x</v>
          </cell>
          <cell r="AL187">
            <v>0</v>
          </cell>
          <cell r="AM187">
            <v>0</v>
          </cell>
          <cell r="AN187" t="str">
            <v>x</v>
          </cell>
          <cell r="AO187">
            <v>0</v>
          </cell>
          <cell r="AP187">
            <v>0</v>
          </cell>
          <cell r="AQ187" t="str">
            <v>x</v>
          </cell>
          <cell r="AR187">
            <v>0</v>
          </cell>
          <cell r="AS187">
            <v>0</v>
          </cell>
          <cell r="AT187" t="str">
            <v>x</v>
          </cell>
        </row>
        <row r="188">
          <cell r="B188">
            <v>184</v>
          </cell>
          <cell r="C188" t="str">
            <v>MPEV2</v>
          </cell>
          <cell r="D188" t="str">
            <v>Aseguramiento de la Calidad de los Servicios Misionales del ICBF</v>
          </cell>
          <cell r="E188" t="str">
            <v>MPEV2-P1</v>
          </cell>
          <cell r="F188" t="str">
            <v>Evaluación de la Calidad de los Servicios Misionales del ICBF</v>
          </cell>
          <cell r="G188" t="str">
            <v>Gestión misional y de Gobierno</v>
          </cell>
          <cell r="H188" t="str">
            <v>Indicadores y metas de gobierno</v>
          </cell>
          <cell r="I188">
            <v>0</v>
          </cell>
          <cell r="J188">
            <v>0</v>
          </cell>
          <cell r="K188" t="str">
            <v>Oficina de Aseguramiento a la calidad</v>
          </cell>
          <cell r="L188" t="str">
            <v>PA-103</v>
          </cell>
          <cell r="M188" t="str">
            <v>Número de  Visitas de Inspección, Vigilancia y Control realizadas a instituciones prestadoras del Servicio Público  de Bienestar Familiar</v>
          </cell>
          <cell r="N188" t="str">
            <v>Verificar la ejecución de Visitas de Inspección, Vigilancia y Control realizadas a instituciones prestadoras del Servicio Público  de Bienestar Familiar de acuerdo con la meta establecida para la vigencia</v>
          </cell>
          <cell r="O188" t="str">
            <v>Creciente</v>
          </cell>
          <cell r="P188" t="str">
            <v>Resultado</v>
          </cell>
          <cell r="Q188" t="str">
            <v>No definida</v>
          </cell>
          <cell r="R188" t="str">
            <v>Resultado</v>
          </cell>
          <cell r="S188" t="str">
            <v>Eficacia</v>
          </cell>
          <cell r="T188">
            <v>70</v>
          </cell>
          <cell r="U188">
            <v>280</v>
          </cell>
          <cell r="V188" t="str">
            <v>Número</v>
          </cell>
          <cell r="W188" t="str">
            <v>Si</v>
          </cell>
          <cell r="X188" t="str">
            <v>No</v>
          </cell>
          <cell r="Y188" t="str">
            <v>No</v>
          </cell>
          <cell r="Z188" t="str">
            <v>No</v>
          </cell>
          <cell r="AA188" t="str">
            <v>Si</v>
          </cell>
          <cell r="AB188" t="str">
            <v>Si</v>
          </cell>
          <cell r="AC188" t="str">
            <v>Ejecución de Visitas de Inspección, Vigilancia y Control realizadas a instituciones prestadoras del Servicio Público  de Bienestar Familiar</v>
          </cell>
          <cell r="AD188" t="str">
            <v>Informes de Inspección, Vigilancia y Control</v>
          </cell>
          <cell r="AE188" t="str">
            <v>N/A</v>
          </cell>
          <cell r="AF188" t="str">
            <v>N/A</v>
          </cell>
          <cell r="AG188" t="str">
            <v>Ejecución de Visitas de Inspección, Vigilancia y Control realizadas a instituciones prestadoras del Servicio Público  de Bienestar Familiar</v>
          </cell>
          <cell r="AH188" t="str">
            <v>Trimestral</v>
          </cell>
          <cell r="AI188">
            <v>0</v>
          </cell>
          <cell r="AJ188">
            <v>0</v>
          </cell>
          <cell r="AK188" t="str">
            <v>x</v>
          </cell>
          <cell r="AL188">
            <v>0</v>
          </cell>
          <cell r="AM188">
            <v>0</v>
          </cell>
          <cell r="AN188" t="str">
            <v>x</v>
          </cell>
          <cell r="AO188">
            <v>0</v>
          </cell>
          <cell r="AP188">
            <v>0</v>
          </cell>
          <cell r="AQ188" t="str">
            <v>x</v>
          </cell>
          <cell r="AR188">
            <v>0</v>
          </cell>
          <cell r="AS188">
            <v>0</v>
          </cell>
          <cell r="AT188" t="str">
            <v>x</v>
          </cell>
        </row>
        <row r="189">
          <cell r="B189">
            <v>185</v>
          </cell>
          <cell r="C189" t="str">
            <v>MPEV2</v>
          </cell>
          <cell r="D189" t="str">
            <v>Aseguramiento de la Calidad de los Servicios Misionales del ICBF</v>
          </cell>
          <cell r="E189" t="str">
            <v>MPEV2-P1</v>
          </cell>
          <cell r="F189" t="str">
            <v>Evaluación de la Calidad de los Servicios Misionales del ICBF</v>
          </cell>
          <cell r="G189" t="str">
            <v>Gestión misional y de Gobierno</v>
          </cell>
          <cell r="H189" t="str">
            <v>Indicadores y metas de gobierno</v>
          </cell>
          <cell r="I189">
            <v>0</v>
          </cell>
          <cell r="J189">
            <v>0</v>
          </cell>
          <cell r="K189" t="str">
            <v>Oficina de Aseguramiento a la calidad</v>
          </cell>
          <cell r="L189" t="str">
            <v>PA-104</v>
          </cell>
          <cell r="M189" t="str">
            <v>Realización de auditorías selectivas de calidad a instituciones prestadoras del Servicio Público  de Bienestar Familiar.</v>
          </cell>
          <cell r="N189" t="str">
            <v xml:space="preserve">
Verificar la ejecución de auditorías selectivas de calidad realizadas a instituciones prestadoras del Servicio Público de Bienestar Familiar de acuerdo con la meta establecida para la vigencia</v>
          </cell>
          <cell r="O189" t="str">
            <v>Creciente</v>
          </cell>
          <cell r="P189" t="str">
            <v>Resultado</v>
          </cell>
          <cell r="Q189" t="str">
            <v>No definida</v>
          </cell>
          <cell r="R189" t="str">
            <v>Resultado</v>
          </cell>
          <cell r="S189" t="str">
            <v>Eficacia</v>
          </cell>
          <cell r="T189">
            <v>80</v>
          </cell>
          <cell r="U189">
            <v>320</v>
          </cell>
          <cell r="V189" t="str">
            <v>Número</v>
          </cell>
          <cell r="W189" t="str">
            <v>Si</v>
          </cell>
          <cell r="X189" t="str">
            <v>No</v>
          </cell>
          <cell r="Y189" t="str">
            <v>No</v>
          </cell>
          <cell r="Z189" t="str">
            <v>No</v>
          </cell>
          <cell r="AA189" t="str">
            <v>Si</v>
          </cell>
          <cell r="AB189" t="str">
            <v>Si</v>
          </cell>
          <cell r="AC189" t="str">
            <v>Total de auditorías selectivas de calidad realizadas a instituciones prestadoras del Servicio Público de Bienestar Familiar durante el trimestre</v>
          </cell>
          <cell r="AD189" t="str">
            <v>Formato "Programa de Auditorias de Calidad"</v>
          </cell>
          <cell r="AE189" t="str">
            <v>Total de auditorías selectivas de calidad proyectadas a realizar a instituciones prestadoras del Servicio Público de Bienestar Familiar durante el trimestre</v>
          </cell>
          <cell r="AF189" t="str">
            <v>Formato "Programa de Auditorias de Calidad"</v>
          </cell>
          <cell r="AG189" t="str">
            <v xml:space="preserve">
(Total de auditorías selectivas de calidad realizadas a instituciones prestadoras del Servicio Público de Bienestar Familiar durante el trimestre)/ (Total de auditorías selectivas de calidad proyectadas a realizar a instituciones prestadoras del Servicio Público de Bienestar Familiar durante el trimestre)*100</v>
          </cell>
          <cell r="AH189" t="str">
            <v>Trimestral</v>
          </cell>
          <cell r="AI189">
            <v>0</v>
          </cell>
          <cell r="AJ189">
            <v>0</v>
          </cell>
          <cell r="AK189" t="str">
            <v>x</v>
          </cell>
          <cell r="AL189">
            <v>0</v>
          </cell>
          <cell r="AM189">
            <v>0</v>
          </cell>
          <cell r="AN189" t="str">
            <v>x</v>
          </cell>
          <cell r="AO189">
            <v>0</v>
          </cell>
          <cell r="AP189">
            <v>0</v>
          </cell>
          <cell r="AQ189" t="str">
            <v>x</v>
          </cell>
          <cell r="AR189">
            <v>0</v>
          </cell>
          <cell r="AS189">
            <v>0</v>
          </cell>
          <cell r="AT189" t="str">
            <v>x</v>
          </cell>
        </row>
        <row r="190">
          <cell r="B190">
            <v>186</v>
          </cell>
          <cell r="C190" t="str">
            <v>MPEV2</v>
          </cell>
          <cell r="D190" t="str">
            <v>Aseguramiento de la Calidad de los Servicios Misionales del ICBF</v>
          </cell>
          <cell r="E190" t="str">
            <v>MPEV2-P1</v>
          </cell>
          <cell r="F190" t="str">
            <v>Evaluación de la Calidad de los Servicios Misionales del ICBF</v>
          </cell>
          <cell r="G190" t="str">
            <v>Gestión misional y de Gobierno</v>
          </cell>
          <cell r="H190" t="str">
            <v>Indicadores y metas de gobierno</v>
          </cell>
          <cell r="I190">
            <v>0</v>
          </cell>
          <cell r="J190">
            <v>0</v>
          </cell>
          <cell r="K190" t="str">
            <v>Oficina de Aseguramiento a la calidad</v>
          </cell>
          <cell r="L190" t="str">
            <v>PA-105</v>
          </cell>
          <cell r="M190" t="str">
            <v>Fortalecimiento a las Regionales en la aplicación  y normatividad vigente para los procedimientos de personerías jurídicas y licencias de funcionamiento</v>
          </cell>
          <cell r="N190" t="str">
            <v>Fortalecer a los equipos interdisciplinarios de las regionales en la verificación de los requisitos establecidos en la normatividad vigente y los procedimientos de personerías jurídicas y licencias de funcionamiento</v>
          </cell>
          <cell r="O190" t="str">
            <v>Creciente</v>
          </cell>
          <cell r="P190" t="str">
            <v>Resultado</v>
          </cell>
          <cell r="Q190" t="str">
            <v>No definida</v>
          </cell>
          <cell r="R190" t="str">
            <v>Resultado</v>
          </cell>
          <cell r="S190" t="str">
            <v>Eficacia</v>
          </cell>
          <cell r="T190">
            <v>1</v>
          </cell>
          <cell r="U190" t="str">
            <v>N/A</v>
          </cell>
          <cell r="V190" t="str">
            <v>Porcentaje</v>
          </cell>
          <cell r="W190" t="str">
            <v>Si</v>
          </cell>
          <cell r="X190" t="str">
            <v>No</v>
          </cell>
          <cell r="Y190" t="str">
            <v>No</v>
          </cell>
          <cell r="Z190" t="str">
            <v>No</v>
          </cell>
          <cell r="AA190" t="str">
            <v>No</v>
          </cell>
          <cell r="AB190" t="str">
            <v>Si</v>
          </cell>
          <cell r="AC190" t="str">
            <v>Σ Total de regionales fortalecidas en la aplicación  de la normatividad vigente para los procedimientos de personerías jurídicas y licencias de funcionamiento</v>
          </cell>
          <cell r="AD190" t="str">
            <v>Acta de memorias de retroalimentaión realizadas en las regionales con los equipos interdisciplinariosencargados de la verificación de requisitos de personerias jurídicas y licencias de funcionamiento</v>
          </cell>
          <cell r="AE190" t="str">
            <v>Total de Regionales ICBF</v>
          </cell>
          <cell r="AF190" t="str">
            <v>N/A</v>
          </cell>
          <cell r="AG190" t="str">
            <v>(Σ Total de regionales fortalecidas en la aplicación  de la normatividad vigente para los procedimientos de personerías jurídicas y licencias de funcionamiento) / (Total de Regionales ICBF)*100</v>
          </cell>
          <cell r="AH190" t="str">
            <v>Trimestral</v>
          </cell>
          <cell r="AI190">
            <v>0</v>
          </cell>
          <cell r="AJ190">
            <v>0</v>
          </cell>
          <cell r="AK190" t="str">
            <v>x</v>
          </cell>
          <cell r="AL190">
            <v>0</v>
          </cell>
          <cell r="AM190">
            <v>0</v>
          </cell>
          <cell r="AN190" t="str">
            <v>x</v>
          </cell>
          <cell r="AO190">
            <v>0</v>
          </cell>
          <cell r="AP190">
            <v>0</v>
          </cell>
          <cell r="AQ190" t="str">
            <v>x</v>
          </cell>
          <cell r="AR190">
            <v>0</v>
          </cell>
          <cell r="AS190">
            <v>0</v>
          </cell>
          <cell r="AT190" t="str">
            <v>x</v>
          </cell>
        </row>
      </sheetData>
      <sheetData sheetId="188">
        <row r="1">
          <cell r="A1" t="str">
            <v>1. Ampliar cobertura y mejorar calidad en la atención integral a la Primera Infancia.</v>
          </cell>
        </row>
        <row r="2">
          <cell r="A2" t="str">
            <v>2. Promover los derechos de los NNA y prevenir los riesgos o amenazas de vulneración de los mismos</v>
          </cell>
        </row>
        <row r="3">
          <cell r="A3" t="str">
            <v>3. Fortalecer en las familias y comunidades étnicas capacidades que promuevan su desarrollo, fortalezcan sus vínculos de cuidado mutuo y prevengan la violencia intrafamiliar y de género.</v>
          </cell>
        </row>
        <row r="4">
          <cell r="A4" t="str">
            <v>4. Promover la seguridad alimentaria y nutricional en el desarrollo de la primera infancia, los NNA y la familia.</v>
          </cell>
        </row>
        <row r="5">
          <cell r="A5" t="str">
            <v>5. Garantizar la protección integral de los NNA en coordinación con las instancias del SNBF.</v>
          </cell>
        </row>
        <row r="6">
          <cell r="A6" t="str">
            <v>6. Lograr una adecuada y eficiente gestión institucional a través de la articulación entre servidores, áreas y niveles territoriales; el apoyo administrativo a los procesos misionales, la apropiación de una cultura de la evaluación y la optimización del uso de los recursos</v>
          </cell>
        </row>
        <row r="9">
          <cell r="A9" t="str">
            <v xml:space="preserve">Gestión para la Atención Integral a la Primera Infancia </v>
          </cell>
          <cell r="B9" t="str">
            <v>MPM1</v>
          </cell>
          <cell r="C9" t="str">
            <v>NA</v>
          </cell>
          <cell r="H9" t="str">
            <v>Gestión</v>
          </cell>
        </row>
        <row r="10">
          <cell r="A10" t="str">
            <v xml:space="preserve">Gestión para la promoción y Prevención para la protección integral de las niñez y la adolescencia </v>
          </cell>
          <cell r="B10" t="str">
            <v>MPM2</v>
          </cell>
          <cell r="C10" t="str">
            <v>NA</v>
          </cell>
          <cell r="H10" t="str">
            <v>Producto</v>
          </cell>
        </row>
        <row r="11">
          <cell r="A11" t="str">
            <v>Gestión para la atención de las familias y comunidades</v>
          </cell>
          <cell r="B11" t="str">
            <v>MPM3</v>
          </cell>
          <cell r="C11" t="str">
            <v>NA</v>
          </cell>
          <cell r="H11" t="str">
            <v>Resultado</v>
          </cell>
        </row>
        <row r="12">
          <cell r="A12" t="str">
            <v>Gestión para la Nutrición</v>
          </cell>
          <cell r="B12" t="str">
            <v>MPM4</v>
          </cell>
          <cell r="C12" t="str">
            <v>NA</v>
          </cell>
          <cell r="H12" t="str">
            <v>Eficacia</v>
          </cell>
        </row>
        <row r="13">
          <cell r="A13" t="str">
            <v>Gestión para la Protección</v>
          </cell>
          <cell r="B13" t="str">
            <v>MPM5</v>
          </cell>
          <cell r="C13" t="str">
            <v>proteccion</v>
          </cell>
          <cell r="H13" t="str">
            <v>Eficiencia</v>
          </cell>
        </row>
        <row r="14">
          <cell r="A14" t="str">
            <v>Gestión Soporte</v>
          </cell>
          <cell r="B14" t="str">
            <v>MPA1</v>
          </cell>
          <cell r="C14" t="str">
            <v>soporte</v>
          </cell>
          <cell r="H14" t="str">
            <v>Efectividad</v>
          </cell>
        </row>
        <row r="15">
          <cell r="A15" t="str">
            <v>Gestión Jurídica</v>
          </cell>
          <cell r="B15" t="str">
            <v>MPA2</v>
          </cell>
          <cell r="C15" t="str">
            <v>NA</v>
          </cell>
          <cell r="H15" t="str">
            <v>Economía</v>
          </cell>
        </row>
        <row r="16">
          <cell r="A16" t="str">
            <v>Gestión Regional</v>
          </cell>
          <cell r="B16" t="str">
            <v>MPA3</v>
          </cell>
          <cell r="C16" t="str">
            <v>NA</v>
          </cell>
          <cell r="H16" t="str">
            <v>Calidad</v>
          </cell>
        </row>
        <row r="17">
          <cell r="A17" t="str">
            <v>Gestión Cooperación</v>
          </cell>
          <cell r="B17" t="str">
            <v>MPA4</v>
          </cell>
          <cell r="C17" t="str">
            <v>NA</v>
          </cell>
          <cell r="H17" t="str">
            <v>Ambiental</v>
          </cell>
        </row>
        <row r="18">
          <cell r="A18" t="str">
            <v>Gestión Servicio y Atención</v>
          </cell>
          <cell r="B18" t="str">
            <v>MPA5</v>
          </cell>
          <cell r="C18" t="str">
            <v>servicio</v>
          </cell>
          <cell r="H18" t="str">
            <v>Equidad</v>
          </cell>
        </row>
        <row r="19">
          <cell r="A19" t="str">
            <v>Gestión Tecnológica</v>
          </cell>
          <cell r="B19" t="str">
            <v>MPA6</v>
          </cell>
          <cell r="C19" t="str">
            <v>NA</v>
          </cell>
          <cell r="H19" t="str">
            <v>Porcentaje</v>
          </cell>
        </row>
        <row r="20">
          <cell r="A20" t="str">
            <v>Gestión Comunicaciones</v>
          </cell>
          <cell r="B20" t="str">
            <v>MPA7</v>
          </cell>
          <cell r="C20" t="str">
            <v>NA</v>
          </cell>
          <cell r="H20" t="str">
            <v>Recursos</v>
          </cell>
        </row>
        <row r="21">
          <cell r="A21" t="str">
            <v>Direccionamiento Estratégico</v>
          </cell>
          <cell r="B21" t="str">
            <v>MPE1</v>
          </cell>
          <cell r="C21" t="str">
            <v>NA</v>
          </cell>
          <cell r="H21" t="str">
            <v>Cantidad</v>
          </cell>
        </row>
        <row r="22">
          <cell r="A22" t="str">
            <v>Mejoramiento Continuo</v>
          </cell>
          <cell r="B22" t="str">
            <v>MPE2</v>
          </cell>
          <cell r="C22" t="str">
            <v>NA</v>
          </cell>
          <cell r="H22" t="str">
            <v>Beneficiarios</v>
          </cell>
        </row>
        <row r="23">
          <cell r="A23" t="str">
            <v>Coordinación y Articulación del SNBF</v>
          </cell>
          <cell r="B23" t="str">
            <v>MPE3</v>
          </cell>
          <cell r="C23" t="str">
            <v>NA</v>
          </cell>
          <cell r="H23" t="str">
            <v>Mensual</v>
          </cell>
          <cell r="I23">
            <v>1</v>
          </cell>
        </row>
        <row r="24">
          <cell r="A24" t="str">
            <v>Evaluación, Monitoreo y Control de la Gestión</v>
          </cell>
          <cell r="B24" t="str">
            <v>MPEV1</v>
          </cell>
          <cell r="C24" t="str">
            <v>evaluacion</v>
          </cell>
          <cell r="H24" t="str">
            <v>Bimestral</v>
          </cell>
          <cell r="I24">
            <v>2</v>
          </cell>
        </row>
        <row r="25">
          <cell r="A25" t="str">
            <v>Aseguramiento de la Calidad de los Servicios Misionales del ICBF</v>
          </cell>
          <cell r="B25" t="str">
            <v>MPEV2</v>
          </cell>
          <cell r="C25" t="str">
            <v>calidad</v>
          </cell>
          <cell r="H25" t="str">
            <v>Trimestral</v>
          </cell>
          <cell r="I25">
            <v>3</v>
          </cell>
        </row>
        <row r="26">
          <cell r="A26" t="str">
            <v>Gestión Restablecimiento de Derechos</v>
          </cell>
          <cell r="B26" t="str">
            <v>MPM5-P1</v>
          </cell>
          <cell r="C26" t="str">
            <v>MPM5</v>
          </cell>
          <cell r="H26" t="str">
            <v>Cuatrimestral</v>
          </cell>
          <cell r="I26">
            <v>4</v>
          </cell>
        </row>
        <row r="27">
          <cell r="A27" t="str">
            <v>Gestión Adopciones</v>
          </cell>
          <cell r="B27" t="str">
            <v>MPM5-P2</v>
          </cell>
          <cell r="C27" t="str">
            <v>MPM5</v>
          </cell>
          <cell r="H27" t="str">
            <v>Semestral</v>
          </cell>
          <cell r="I27">
            <v>6</v>
          </cell>
        </row>
        <row r="28">
          <cell r="A28" t="str">
            <v>Gestión Responsabilidad Penal</v>
          </cell>
          <cell r="B28" t="str">
            <v>MPM5-P3</v>
          </cell>
          <cell r="C28" t="str">
            <v>MPM5</v>
          </cell>
          <cell r="H28" t="str">
            <v>Anual</v>
          </cell>
          <cell r="I28">
            <v>12</v>
          </cell>
        </row>
        <row r="29">
          <cell r="A29" t="str">
            <v>Gestión Humana</v>
          </cell>
          <cell r="B29" t="str">
            <v>MPA1-P1</v>
          </cell>
          <cell r="C29" t="str">
            <v>MPA1</v>
          </cell>
          <cell r="H29" t="str">
            <v>Creciente</v>
          </cell>
        </row>
        <row r="30">
          <cell r="A30" t="str">
            <v>Gestión Financiera</v>
          </cell>
          <cell r="B30" t="str">
            <v>MPA1-P2</v>
          </cell>
          <cell r="C30" t="str">
            <v>MPA1</v>
          </cell>
          <cell r="H30" t="str">
            <v>Decreciente</v>
          </cell>
        </row>
        <row r="31">
          <cell r="A31" t="str">
            <v>Gestión Control interno Disciplinario</v>
          </cell>
          <cell r="B31" t="str">
            <v>MPA1-P3</v>
          </cell>
          <cell r="C31" t="str">
            <v>MPA1</v>
          </cell>
          <cell r="H31" t="str">
            <v>Estático</v>
          </cell>
        </row>
        <row r="32">
          <cell r="A32" t="str">
            <v>Gestión Abastecimiento</v>
          </cell>
          <cell r="B32" t="str">
            <v>MPA1-P4</v>
          </cell>
          <cell r="C32" t="str">
            <v>MPA1</v>
          </cell>
        </row>
        <row r="33">
          <cell r="A33" t="str">
            <v>Gestión Administrativa</v>
          </cell>
          <cell r="B33" t="str">
            <v>MPA1-P5</v>
          </cell>
          <cell r="C33" t="str">
            <v>MPA1</v>
          </cell>
        </row>
        <row r="34">
          <cell r="A34" t="str">
            <v>Gestión Contratación</v>
          </cell>
          <cell r="B34" t="str">
            <v>MPA1-P6</v>
          </cell>
          <cell r="C34" t="str">
            <v>MPA1</v>
          </cell>
        </row>
        <row r="35">
          <cell r="A35" t="str">
            <v>Gestión Servicio a Beneficiarios</v>
          </cell>
          <cell r="B35" t="str">
            <v>MPA5-P1</v>
          </cell>
          <cell r="C35" t="str">
            <v>MPA5</v>
          </cell>
        </row>
        <row r="36">
          <cell r="A36" t="str">
            <v>Gestión Atención PQR y sugerencias</v>
          </cell>
          <cell r="B36" t="str">
            <v>MPA5-P2</v>
          </cell>
          <cell r="C36" t="str">
            <v>MPA5</v>
          </cell>
        </row>
        <row r="37">
          <cell r="A37" t="str">
            <v>Evaluación y Monitoreo de la Gestión</v>
          </cell>
          <cell r="B37" t="str">
            <v>MPEV1-P1</v>
          </cell>
          <cell r="C37" t="str">
            <v>MPEV1</v>
          </cell>
          <cell r="G37" t="str">
            <v>Construccion, remodelacion, mantenimiento, dotacion de sedes administrativas, regionales, centros zonales y unidades de servicio</v>
          </cell>
          <cell r="H37" t="str">
            <v>C-123-300-1</v>
          </cell>
        </row>
        <row r="38">
          <cell r="A38" t="str">
            <v>Evaluación Independiente</v>
          </cell>
          <cell r="B38" t="str">
            <v>MPEV1-P2</v>
          </cell>
          <cell r="C38" t="str">
            <v>MPEV1</v>
          </cell>
          <cell r="G38" t="str">
            <v>Implementacion del plan estrategico de desarrollo informatico y tecnologico del ICBF</v>
          </cell>
          <cell r="H38" t="str">
            <v>C-223-300-1</v>
          </cell>
        </row>
        <row r="39">
          <cell r="A39" t="str">
            <v>Evaluación de la Calidad de los Servicios Misionales del ICBF</v>
          </cell>
          <cell r="B39" t="str">
            <v>MPEV2-P1</v>
          </cell>
          <cell r="C39" t="str">
            <v>MPEV2</v>
          </cell>
          <cell r="G39" t="str">
            <v>Asistencia para el fortalecimiento del SNBF para la prestación del servicio publico de bienestar familiar</v>
          </cell>
          <cell r="H39" t="str">
            <v>C-310-300-2</v>
          </cell>
        </row>
        <row r="40">
          <cell r="A40" t="str">
            <v>Asistencia Técnica a los Actores del Macro Proceso Aseguramiento de la Calidad de los Servicios Misionales del ICBF</v>
          </cell>
          <cell r="B40" t="str">
            <v>MPEV2-P2</v>
          </cell>
          <cell r="C40" t="str">
            <v>MPEV2</v>
          </cell>
          <cell r="G40" t="str">
            <v>Aplicacion de la promocion y fomento para la construccion de una cultura de los derechos de la ninez y la familia</v>
          </cell>
          <cell r="H40" t="str">
            <v>C-320-1504-1</v>
          </cell>
        </row>
        <row r="41">
          <cell r="A41" t="str">
            <v>Gestión misional y de gobierno</v>
          </cell>
          <cell r="B41" t="str">
            <v>LP1</v>
          </cell>
          <cell r="C41" t="str">
            <v>misional</v>
          </cell>
          <cell r="G41" t="str">
            <v>Asistencia a la primera infancia a nivel nacional</v>
          </cell>
          <cell r="H41" t="str">
            <v>C-320-1504-4</v>
          </cell>
        </row>
        <row r="42">
          <cell r="A42" t="str">
            <v>Transparencia, participación y servicio al ciudadano</v>
          </cell>
          <cell r="B42" t="str">
            <v>LP2</v>
          </cell>
          <cell r="C42" t="str">
            <v>transparencia</v>
          </cell>
          <cell r="G42" t="str">
            <v>Apoyo formativo a la familia para ser garante  de derechos a nivel nacional</v>
          </cell>
          <cell r="H42" t="str">
            <v>C-320-1504-6</v>
          </cell>
        </row>
        <row r="43">
          <cell r="A43" t="str">
            <v>Gestión del talento humano</v>
          </cell>
          <cell r="B43" t="str">
            <v>LP3</v>
          </cell>
          <cell r="C43" t="str">
            <v>talento</v>
          </cell>
          <cell r="G43" t="str">
            <v>Protección-acciones para preservar y restituir el ejercicio integral de los derechos de la niñez y la familia</v>
          </cell>
          <cell r="H43" t="str">
            <v>C-320-1504-7</v>
          </cell>
        </row>
        <row r="44">
          <cell r="A44" t="str">
            <v>Eficiencia administrativa</v>
          </cell>
          <cell r="B44" t="str">
            <v>LP4</v>
          </cell>
          <cell r="C44" t="str">
            <v>admon</v>
          </cell>
          <cell r="G44" t="str">
            <v>Prevencion y promocion para la proteccion integral de los derechos de la niñez y adolescencia al nivel nacional</v>
          </cell>
          <cell r="H44" t="str">
            <v>C-320-1504-11</v>
          </cell>
        </row>
        <row r="45">
          <cell r="A45" t="str">
            <v>Gestión financiera</v>
          </cell>
          <cell r="B45" t="str">
            <v>LP5</v>
          </cell>
          <cell r="C45" t="str">
            <v>financiera</v>
          </cell>
          <cell r="G45" t="str">
            <v>Desarrollar acciones de promoción y prevención en el marco de la política de seguridad alimentaria y nutricional en el territorio nacional</v>
          </cell>
          <cell r="H45" t="str">
            <v>C-320-1504-13</v>
          </cell>
        </row>
        <row r="46">
          <cell r="A46" t="str">
            <v>Indicadores y metas de Gobierno</v>
          </cell>
          <cell r="B46" t="str">
            <v>LP1-C1</v>
          </cell>
          <cell r="C46" t="str">
            <v>LP1</v>
          </cell>
          <cell r="G46" t="str">
            <v>Atención alimentaria en la transición a las familias víctimas del conflicto armado en condición de desplazamiento a nivel nacional</v>
          </cell>
          <cell r="H46" t="str">
            <v>C-320-1507-1</v>
          </cell>
        </row>
        <row r="47">
          <cell r="A47" t="str">
            <v>Transparencia y Acceso a la Información Pública</v>
          </cell>
          <cell r="B47" t="str">
            <v>LP2-C1</v>
          </cell>
          <cell r="C47" t="str">
            <v>LP2</v>
          </cell>
          <cell r="G47" t="str">
            <v>Estudios sociales operativos y administrativos para mejorar la gestion institucional</v>
          </cell>
          <cell r="H47" t="str">
            <v>C-410-300-6</v>
          </cell>
        </row>
        <row r="48">
          <cell r="A48" t="str">
            <v>Plan Anticorrupción y de Atención al Ciudadano</v>
          </cell>
          <cell r="B48" t="str">
            <v>LP2-C2</v>
          </cell>
          <cell r="C48" t="str">
            <v>LP2</v>
          </cell>
        </row>
        <row r="49">
          <cell r="A49" t="str">
            <v>Participación Ciudadana en la Gestión</v>
          </cell>
          <cell r="B49" t="str">
            <v>LP2-C3</v>
          </cell>
          <cell r="C49" t="str">
            <v>LP2</v>
          </cell>
        </row>
        <row r="50">
          <cell r="A50" t="str">
            <v>Rendición de Cuentas</v>
          </cell>
          <cell r="B50" t="str">
            <v>LP2-C4</v>
          </cell>
          <cell r="C50" t="str">
            <v>LP2</v>
          </cell>
        </row>
        <row r="51">
          <cell r="A51" t="str">
            <v>Servicio al Ciudadano</v>
          </cell>
          <cell r="B51" t="str">
            <v>LP2-C5</v>
          </cell>
          <cell r="C51" t="str">
            <v>LP2</v>
          </cell>
        </row>
        <row r="52">
          <cell r="A52" t="str">
            <v>Plan Estratégico de Recursos Humanos</v>
          </cell>
          <cell r="B52" t="str">
            <v>LP3-C1</v>
          </cell>
          <cell r="C52" t="str">
            <v>LP3</v>
          </cell>
        </row>
        <row r="53">
          <cell r="A53" t="str">
            <v>Plan Anual de Vacantes</v>
          </cell>
          <cell r="B53" t="str">
            <v>LP3-C2</v>
          </cell>
          <cell r="C53" t="str">
            <v>LP3</v>
          </cell>
        </row>
        <row r="54">
          <cell r="A54" t="str">
            <v>Capacitación</v>
          </cell>
          <cell r="B54" t="str">
            <v>LP3-C3</v>
          </cell>
          <cell r="C54" t="str">
            <v>LP3</v>
          </cell>
        </row>
        <row r="55">
          <cell r="A55" t="str">
            <v>Bienestar e Incentivos</v>
          </cell>
          <cell r="B55" t="str">
            <v>LP3-C4</v>
          </cell>
          <cell r="C55" t="str">
            <v>LP3</v>
          </cell>
        </row>
        <row r="56">
          <cell r="A56" t="str">
            <v>Gestión de la Calidad</v>
          </cell>
          <cell r="B56" t="str">
            <v>LP4-C1</v>
          </cell>
          <cell r="C56" t="str">
            <v>LP4</v>
          </cell>
        </row>
        <row r="57">
          <cell r="A57" t="str">
            <v>Eficiencia Administrativa y Cero Papel</v>
          </cell>
          <cell r="B57" t="str">
            <v>LP4-C2</v>
          </cell>
          <cell r="C57" t="str">
            <v>LP4</v>
          </cell>
        </row>
        <row r="58">
          <cell r="A58" t="str">
            <v>Racionalización de Trámites</v>
          </cell>
          <cell r="B58" t="str">
            <v>LP4-C3</v>
          </cell>
          <cell r="C58" t="str">
            <v>LP4</v>
          </cell>
        </row>
        <row r="59">
          <cell r="A59" t="str">
            <v>Modernización Institucional</v>
          </cell>
          <cell r="B59" t="str">
            <v>LP4-C4</v>
          </cell>
          <cell r="C59" t="str">
            <v>LP4</v>
          </cell>
        </row>
        <row r="60">
          <cell r="A60" t="str">
            <v>Gestión de Tecnologías de información</v>
          </cell>
          <cell r="B60" t="str">
            <v>LP4-C5</v>
          </cell>
          <cell r="C60" t="str">
            <v>LP4</v>
          </cell>
        </row>
        <row r="61">
          <cell r="A61" t="str">
            <v>Gestión Documental</v>
          </cell>
          <cell r="B61" t="str">
            <v>LP4-C6</v>
          </cell>
          <cell r="C61" t="str">
            <v>LP4</v>
          </cell>
        </row>
        <row r="62">
          <cell r="A62" t="str">
            <v>Soporte Institucional</v>
          </cell>
          <cell r="B62" t="str">
            <v>LP4-C7</v>
          </cell>
          <cell r="C62" t="str">
            <v>LP4</v>
          </cell>
        </row>
        <row r="63">
          <cell r="A63" t="str">
            <v>Programación y Ejecución Presupuestal</v>
          </cell>
          <cell r="B63" t="str">
            <v>LP5-C1</v>
          </cell>
          <cell r="C63" t="str">
            <v>LP5</v>
          </cell>
        </row>
        <row r="64">
          <cell r="A64" t="str">
            <v>Programa Anual Mensualizado de Caja – PAC</v>
          </cell>
          <cell r="B64" t="str">
            <v>LP5-C2</v>
          </cell>
          <cell r="C64" t="str">
            <v>LP5</v>
          </cell>
        </row>
        <row r="65">
          <cell r="A65" t="str">
            <v>Formulación y seguimiento a Proyectos de Inversión</v>
          </cell>
          <cell r="B65" t="str">
            <v>LP5-C3</v>
          </cell>
          <cell r="C65" t="str">
            <v>LP5</v>
          </cell>
        </row>
        <row r="66">
          <cell r="A66" t="str">
            <v>Plan Anual de Adquisiciones (PAA)</v>
          </cell>
          <cell r="B66" t="str">
            <v>LP5-C4</v>
          </cell>
          <cell r="C66" t="str">
            <v>LP5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MPM5-P1-01"/>
      <sheetName val="MPM5-P1-02"/>
      <sheetName val="MPM5-P1-03"/>
      <sheetName val="MPM5-P1-04"/>
      <sheetName val="MPM5-P1-05"/>
      <sheetName val="PA-35"/>
      <sheetName val="MPM5-P1-06"/>
      <sheetName val="MPM5-P1-07"/>
      <sheetName val="MPM5-P1-08"/>
      <sheetName val="PA-36"/>
      <sheetName val="PA-37"/>
      <sheetName val="MPM5-P1-09"/>
      <sheetName val="PA-38"/>
      <sheetName val="PA-39"/>
      <sheetName val="PA-40"/>
      <sheetName val="PA-41"/>
      <sheetName val="MPM5-P2-01"/>
      <sheetName val="PA-42"/>
      <sheetName val="PA-43"/>
      <sheetName val="PA-44"/>
      <sheetName val="MPM5-P3-01"/>
      <sheetName val="PA-45"/>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PA-54"/>
      <sheetName val="MPA1-P4-01"/>
      <sheetName val="MPA1-P4-02"/>
      <sheetName val="MPA1-P4-03"/>
      <sheetName val="MPA1-P4-04"/>
      <sheetName val="PA-55"/>
      <sheetName val="MPA1-P4-05"/>
      <sheetName val="MPA1-P4-06"/>
      <sheetName val="MPA1-P4-07"/>
      <sheetName val="PA-56"/>
      <sheetName val="PA-57"/>
      <sheetName val="MPA1-P5-01"/>
      <sheetName val="PA-58"/>
      <sheetName val="PA-59"/>
      <sheetName val="MPA1-P5-02"/>
      <sheetName val="MPA1-P5-03"/>
      <sheetName val="MPA1-P5-04"/>
      <sheetName val="MPA1-P5-05"/>
      <sheetName val="MPA1-P5-06"/>
      <sheetName val="PA-60"/>
      <sheetName val="PA-61"/>
      <sheetName val="MPA1-P5-07"/>
      <sheetName val="MPA1-P5-08"/>
      <sheetName val="MPA1-P5-09"/>
      <sheetName val="PA-62"/>
      <sheetName val="MPA1-P5-10"/>
      <sheetName val="MPA1-P5-11"/>
      <sheetName val="PA-63"/>
      <sheetName val="PA-64"/>
      <sheetName val="MPA2-01"/>
      <sheetName val="MPA2-02"/>
      <sheetName val="MPA2-03"/>
      <sheetName val="PA-65"/>
      <sheetName val="PA-66"/>
      <sheetName val="PA-67"/>
      <sheetName val="PA-68"/>
      <sheetName val="PA-69"/>
      <sheetName val="PA-70"/>
      <sheetName val="PA-71"/>
      <sheetName val="PA-72"/>
      <sheetName val="PA-73"/>
      <sheetName val="PA-74"/>
      <sheetName val="MPA5-P2-01"/>
      <sheetName val="MPA5-P2-02"/>
      <sheetName val="PA-75"/>
      <sheetName val="PA-76"/>
      <sheetName val="MPA6-01"/>
      <sheetName val="MPA6-02"/>
      <sheetName val="MPA6-03"/>
      <sheetName val="MPA6-04"/>
      <sheetName val="PA-77"/>
      <sheetName val="PA-78"/>
      <sheetName val="PA-79"/>
      <sheetName val="PA-80"/>
      <sheetName val="PA-81"/>
      <sheetName val="PA-82"/>
      <sheetName val="PA-83"/>
      <sheetName val="PA-84"/>
      <sheetName val="PA-85"/>
      <sheetName val="MPE2-01"/>
      <sheetName val="PA-86"/>
      <sheetName val="PA-87"/>
      <sheetName val="PA-88"/>
      <sheetName val="MPE2-02"/>
      <sheetName val="MPE2-03"/>
      <sheetName val="PA-89"/>
      <sheetName val="MPE2-04"/>
      <sheetName val="MPE2-05"/>
      <sheetName val="PA-90"/>
      <sheetName val="PA-91"/>
      <sheetName val="PA-92"/>
      <sheetName val="PA-93"/>
      <sheetName val="PA-94"/>
      <sheetName val="PA-95"/>
      <sheetName val="PA-96"/>
      <sheetName val="PA-97"/>
      <sheetName val="PA-98"/>
      <sheetName val="MPEV1-P1-01"/>
      <sheetName val="MPEV1-P1-02"/>
      <sheetName val="PA-99"/>
      <sheetName val="PA-100"/>
      <sheetName val="PA-101"/>
      <sheetName val="PA-102"/>
      <sheetName val="PA-103"/>
      <sheetName val="PA-104"/>
      <sheetName val="PA-105"/>
      <sheetName val="PA-105 (3)"/>
      <sheetName val="Hoja1"/>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ow r="29">
          <cell r="H29" t="str">
            <v>Creciente</v>
          </cell>
        </row>
        <row r="30">
          <cell r="H30" t="str">
            <v>Decreciente</v>
          </cell>
        </row>
        <row r="31">
          <cell r="H31" t="str">
            <v>Estático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resumen"/>
      <sheetName val="Hoja1"/>
      <sheetName val="tablero"/>
      <sheetName val="base"/>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MPM1-10"/>
      <sheetName val="PA-11"/>
      <sheetName val="PA-12"/>
      <sheetName val="PA-13"/>
      <sheetName val="PA-14"/>
      <sheetName val="PA-15"/>
      <sheetName val="PA-16"/>
      <sheetName val="PA-17"/>
      <sheetName val="MPM2-01"/>
      <sheetName val="MPM2-02"/>
      <sheetName val="MPM2-03"/>
      <sheetName val="MPM2-04"/>
      <sheetName val="MPM2-05"/>
      <sheetName val="PA-18"/>
      <sheetName val="PA-19"/>
      <sheetName val="PA-20"/>
      <sheetName val="PA-21"/>
      <sheetName val="MPM3-01"/>
      <sheetName val="PA-22"/>
      <sheetName val="PA-23"/>
      <sheetName val="PA-24"/>
      <sheetName val="PA-25"/>
      <sheetName val="PA-26"/>
      <sheetName val="PA-27"/>
      <sheetName val="PA-28"/>
      <sheetName val="PA-29"/>
      <sheetName val="PA-30"/>
      <sheetName val="MPM4-01"/>
      <sheetName val="MPM4-02"/>
      <sheetName val="MPM4-03"/>
      <sheetName val="MPM4-04"/>
      <sheetName val="MPM4-05"/>
      <sheetName val="MPM4-06"/>
      <sheetName val="MPM4-07"/>
      <sheetName val="MPM4-08"/>
      <sheetName val="MPM4-09"/>
      <sheetName val="PA-31"/>
      <sheetName val="PA-32"/>
      <sheetName val="PA-33"/>
      <sheetName val="PA-34"/>
      <sheetName val="PA-35"/>
      <sheetName val="PA-36"/>
      <sheetName val="PA-37"/>
      <sheetName val="PA-38"/>
      <sheetName val="MPM5-P1-01"/>
      <sheetName val="MPM5-P1-02"/>
      <sheetName val="MPM5-P1-03"/>
      <sheetName val="MPM5-P1-04"/>
      <sheetName val="MPM5-P1-05"/>
      <sheetName val="MPM5-P1-06"/>
      <sheetName val="MPM5-P1-07"/>
      <sheetName val="MPM5-P1-08"/>
      <sheetName val="MPM5-P1-09"/>
      <sheetName val="MPM5-P1-10"/>
      <sheetName val="PA-39"/>
      <sheetName val="PA-40"/>
      <sheetName val="PA-41"/>
      <sheetName val="MPM5-P2-01"/>
      <sheetName val="PA-42"/>
      <sheetName val="PA-43"/>
      <sheetName val="PA-44"/>
      <sheetName val="PA-45"/>
      <sheetName val="MPM5-P3-01"/>
      <sheetName val="PA-46"/>
      <sheetName val="PA-47"/>
      <sheetName val="PA-48"/>
      <sheetName val="PA-49"/>
      <sheetName val="MPA1-P1-01"/>
      <sheetName val="MPA1-P1-02"/>
      <sheetName val="MPA1-P1-03"/>
      <sheetName val="MPA1-P1-04"/>
      <sheetName val="MPA1-P1-05"/>
      <sheetName val="MPA1-P1-06"/>
      <sheetName val="MPA1-P1-07"/>
      <sheetName val="MPA1-P1-08"/>
      <sheetName val="MPA1-P1-09"/>
      <sheetName val="MPA1-P1-10"/>
      <sheetName val="PA-50"/>
      <sheetName val="PA-51"/>
      <sheetName val="MPA1-P2-01"/>
      <sheetName val="MPA1-P2-02"/>
      <sheetName val="MPA1-P2-03"/>
      <sheetName val="PA-52"/>
      <sheetName val="MPA1-P3-01"/>
      <sheetName val="MPA1-P3-02"/>
      <sheetName val="MPA1-P3-03"/>
      <sheetName val="MPA1-P3-04"/>
      <sheetName val="PA-53"/>
      <sheetName val="PA-54"/>
      <sheetName val="PA-55"/>
      <sheetName val="MPA1-P4-01"/>
      <sheetName val="MPA1-P4-02"/>
      <sheetName val="MPA1-P4-03"/>
      <sheetName val="MPA1-P4-04"/>
      <sheetName val="PA-56"/>
      <sheetName val="PA-57"/>
      <sheetName val="PA-58"/>
      <sheetName val="PA-59"/>
      <sheetName val="PA-60"/>
      <sheetName val="PA-61"/>
      <sheetName val="PA-62"/>
      <sheetName val="MPA1-P5-01"/>
      <sheetName val="MPA1-P5-02"/>
      <sheetName val="MPA1-P5-03"/>
      <sheetName val="MPA1-P5-04"/>
      <sheetName val="MPA1-P5-05"/>
      <sheetName val="MPA1-P5-06"/>
      <sheetName val="MPA1-P5-07"/>
      <sheetName val="MPA1-P5-08"/>
      <sheetName val="MPA1-P5-09"/>
      <sheetName val="MPA1-P5-10"/>
      <sheetName val="MPA1-P5-11"/>
      <sheetName val="MPA1-P5-12"/>
      <sheetName val="PA-63"/>
      <sheetName val="PA-64"/>
      <sheetName val="PA-65"/>
      <sheetName val="MPA2-01"/>
      <sheetName val="MPA2-02"/>
      <sheetName val="MPA2-03"/>
      <sheetName val="PA-66"/>
      <sheetName val="PA-67"/>
      <sheetName val="PA-68"/>
      <sheetName val="PA-69"/>
      <sheetName val="PA-70"/>
      <sheetName val="PA-71"/>
      <sheetName val="MPA4-01"/>
      <sheetName val="PA-72"/>
      <sheetName val="PA-73"/>
      <sheetName val="PA-74"/>
      <sheetName val="MPA5-P2-01"/>
      <sheetName val="MPA5-P2-02"/>
      <sheetName val="MPA5-P2-03"/>
      <sheetName val="PA-75"/>
      <sheetName val="PA-76"/>
      <sheetName val="MPA6-01"/>
      <sheetName val="MPA6-02"/>
      <sheetName val="MPA6-03"/>
      <sheetName val="MPA6-04"/>
      <sheetName val="MPA6-05"/>
      <sheetName val="PA-77"/>
      <sheetName val="PA-78"/>
      <sheetName val="PA-79"/>
      <sheetName val="MPA7-01"/>
      <sheetName val="PA-80"/>
      <sheetName val="PA-81"/>
      <sheetName val="PA-82"/>
      <sheetName val="PA-83"/>
      <sheetName val="PA-84"/>
      <sheetName val="PA-85"/>
      <sheetName val="MPE1-01"/>
      <sheetName val="MPE1-02"/>
      <sheetName val="PA-86"/>
      <sheetName val="PA-87"/>
      <sheetName val="PA-88"/>
      <sheetName val="PA-89"/>
      <sheetName val="MPE2-01"/>
      <sheetName val="MPE2-02"/>
      <sheetName val="MPE2-03"/>
      <sheetName val="MPE2-04"/>
      <sheetName val="MPE2-05"/>
      <sheetName val="MPE2-06"/>
      <sheetName val="PA-90"/>
      <sheetName val="PA-91"/>
      <sheetName val="PA-92"/>
      <sheetName val="PA-93"/>
      <sheetName val="PA-94"/>
      <sheetName val="PA-95"/>
      <sheetName val="MPE3-01"/>
      <sheetName val="PA-96"/>
      <sheetName val="PA-97"/>
      <sheetName val="PA-98"/>
      <sheetName val="MPEV1-P1-01"/>
      <sheetName val="MPEV1-P1-02"/>
      <sheetName val="PA-99"/>
      <sheetName val="PA-100"/>
      <sheetName val="PA-101"/>
      <sheetName val="PA-102"/>
      <sheetName val="PA-103"/>
      <sheetName val="PA-104"/>
      <sheetName val="PA-105"/>
      <sheetName val="MPEV2-P1-01"/>
      <sheetName val="PA-106"/>
    </sheetNames>
    <sheetDataSet>
      <sheetData sheetId="0"/>
      <sheetData sheetId="1"/>
      <sheetData sheetId="2"/>
      <sheetData sheetId="3">
        <row r="1">
          <cell r="A1" t="str">
            <v>Mensual</v>
          </cell>
          <cell r="B1">
            <v>1</v>
          </cell>
        </row>
        <row r="2">
          <cell r="A2" t="str">
            <v>Bimestral</v>
          </cell>
          <cell r="B2">
            <v>2</v>
          </cell>
        </row>
        <row r="3">
          <cell r="A3" t="str">
            <v>Trimestral</v>
          </cell>
          <cell r="B3">
            <v>3</v>
          </cell>
        </row>
        <row r="4">
          <cell r="A4" t="str">
            <v>Cuatrimestral</v>
          </cell>
          <cell r="B4">
            <v>4</v>
          </cell>
        </row>
        <row r="5">
          <cell r="A5" t="str">
            <v>Semestral</v>
          </cell>
          <cell r="B5">
            <v>6</v>
          </cell>
        </row>
        <row r="6">
          <cell r="A6" t="str">
            <v>Anual</v>
          </cell>
          <cell r="B6">
            <v>12</v>
          </cell>
        </row>
        <row r="9">
          <cell r="A9" t="str">
            <v xml:space="preserve">Gestión para la Atención Integral a la Primera Infancia </v>
          </cell>
          <cell r="B9" t="str">
            <v>MPM1</v>
          </cell>
          <cell r="C9" t="str">
            <v>NA</v>
          </cell>
        </row>
        <row r="10">
          <cell r="A10" t="str">
            <v xml:space="preserve">Gestión para la promoción y Prevención para la protección integral de las niñez y la adolescencia </v>
          </cell>
          <cell r="B10" t="str">
            <v>MPM2</v>
          </cell>
          <cell r="C10" t="str">
            <v>NA</v>
          </cell>
        </row>
        <row r="11">
          <cell r="A11" t="str">
            <v>Gestión para la atención de las familias y comunidades</v>
          </cell>
          <cell r="B11" t="str">
            <v>MPM3</v>
          </cell>
          <cell r="C11" t="str">
            <v>NA</v>
          </cell>
        </row>
        <row r="12">
          <cell r="A12" t="str">
            <v>Gestión para la Nutrición</v>
          </cell>
          <cell r="B12" t="str">
            <v>MPM4</v>
          </cell>
          <cell r="C12" t="str">
            <v>NA</v>
          </cell>
        </row>
        <row r="13">
          <cell r="A13" t="str">
            <v>Gestión para la Protección</v>
          </cell>
          <cell r="B13" t="str">
            <v>MPM5</v>
          </cell>
          <cell r="C13" t="str">
            <v>proteccion</v>
          </cell>
        </row>
        <row r="14">
          <cell r="A14" t="str">
            <v>Gestión Soporte</v>
          </cell>
          <cell r="B14" t="str">
            <v>MPA1</v>
          </cell>
          <cell r="C14" t="str">
            <v>soporte</v>
          </cell>
        </row>
        <row r="15">
          <cell r="A15" t="str">
            <v>Gestión Jurídica</v>
          </cell>
          <cell r="B15" t="str">
            <v>MPA2</v>
          </cell>
          <cell r="C15" t="str">
            <v>NA</v>
          </cell>
        </row>
        <row r="16">
          <cell r="A16" t="str">
            <v>Gestión Regional</v>
          </cell>
          <cell r="B16" t="str">
            <v>MPA3</v>
          </cell>
          <cell r="C16" t="str">
            <v>NA</v>
          </cell>
        </row>
        <row r="17">
          <cell r="A17" t="str">
            <v>Gestión Cooperación</v>
          </cell>
          <cell r="B17" t="str">
            <v>MPA4</v>
          </cell>
          <cell r="C17" t="str">
            <v>NA</v>
          </cell>
        </row>
        <row r="18">
          <cell r="A18" t="str">
            <v>Gestión Servicio y Atención</v>
          </cell>
          <cell r="B18" t="str">
            <v>MPA5</v>
          </cell>
          <cell r="C18" t="str">
            <v>servicio</v>
          </cell>
        </row>
        <row r="19">
          <cell r="A19" t="str">
            <v>Gestión Tecnológica</v>
          </cell>
          <cell r="B19" t="str">
            <v>MPA6</v>
          </cell>
          <cell r="C19" t="str">
            <v>NA</v>
          </cell>
        </row>
        <row r="20">
          <cell r="A20" t="str">
            <v>Gestión Comunicaciones</v>
          </cell>
          <cell r="B20" t="str">
            <v>MPA7</v>
          </cell>
          <cell r="C20" t="str">
            <v>NA</v>
          </cell>
        </row>
        <row r="21">
          <cell r="A21" t="str">
            <v>Direccionamiento Estratégico</v>
          </cell>
          <cell r="B21" t="str">
            <v>MPE1</v>
          </cell>
          <cell r="C21" t="str">
            <v>NA</v>
          </cell>
        </row>
        <row r="22">
          <cell r="A22" t="str">
            <v>Mejoramiento Continuo</v>
          </cell>
          <cell r="B22" t="str">
            <v>MPE2</v>
          </cell>
          <cell r="C22" t="str">
            <v>NA</v>
          </cell>
        </row>
        <row r="23">
          <cell r="A23" t="str">
            <v>Coordinación y Articulación del SNBF</v>
          </cell>
          <cell r="B23" t="str">
            <v>MPE3</v>
          </cell>
          <cell r="C23" t="str">
            <v>NA</v>
          </cell>
        </row>
        <row r="24">
          <cell r="A24" t="str">
            <v>Evaluación, Monitoreo y Control de la Gestión</v>
          </cell>
          <cell r="B24" t="str">
            <v>MPEV1</v>
          </cell>
          <cell r="C24" t="str">
            <v>evaluacion</v>
          </cell>
        </row>
        <row r="25">
          <cell r="A25" t="str">
            <v>Aseguramiento de la Calidad de los Servicios Misionales del ICBF</v>
          </cell>
          <cell r="B25" t="str">
            <v>MPEV2</v>
          </cell>
          <cell r="C25" t="str">
            <v>calidad</v>
          </cell>
        </row>
        <row r="26">
          <cell r="A26" t="str">
            <v>Gestión Restablecimiento de Derechos</v>
          </cell>
          <cell r="B26" t="str">
            <v>MPM5-P1</v>
          </cell>
          <cell r="C26" t="str">
            <v>MPM5</v>
          </cell>
        </row>
        <row r="27">
          <cell r="A27" t="str">
            <v>Gestión Adopciones</v>
          </cell>
          <cell r="B27" t="str">
            <v>MPM5-P2</v>
          </cell>
          <cell r="C27" t="str">
            <v>MPM5</v>
          </cell>
        </row>
        <row r="28">
          <cell r="A28" t="str">
            <v>Gestión Responsabilidad Penal</v>
          </cell>
          <cell r="B28" t="str">
            <v>MPM5-P3</v>
          </cell>
          <cell r="C28" t="str">
            <v>MPM5</v>
          </cell>
        </row>
        <row r="29">
          <cell r="A29" t="str">
            <v>Gestión Humana</v>
          </cell>
          <cell r="B29" t="str">
            <v>MPA1-P1</v>
          </cell>
          <cell r="C29" t="str">
            <v>MPA1</v>
          </cell>
        </row>
        <row r="30">
          <cell r="A30" t="str">
            <v>Gestión Financiera</v>
          </cell>
          <cell r="B30" t="str">
            <v>MPA1-P2</v>
          </cell>
          <cell r="C30" t="str">
            <v>MPA1</v>
          </cell>
        </row>
        <row r="31">
          <cell r="A31" t="str">
            <v>Gestión Control interno Disciplinario</v>
          </cell>
          <cell r="B31" t="str">
            <v>MPA1-P3</v>
          </cell>
          <cell r="C31" t="str">
            <v>MPA1</v>
          </cell>
        </row>
        <row r="32">
          <cell r="A32" t="str">
            <v>Gestión Abastecimiento</v>
          </cell>
          <cell r="B32" t="str">
            <v>MPA1-P4</v>
          </cell>
          <cell r="C32" t="str">
            <v>MPA1</v>
          </cell>
        </row>
        <row r="33">
          <cell r="A33" t="str">
            <v>Gestión Administrativa</v>
          </cell>
          <cell r="B33" t="str">
            <v>MPA1-P5</v>
          </cell>
          <cell r="C33" t="str">
            <v>MPA1</v>
          </cell>
        </row>
        <row r="34">
          <cell r="A34" t="str">
            <v>Gestión Contratación</v>
          </cell>
          <cell r="B34" t="str">
            <v>MPA1-P6</v>
          </cell>
          <cell r="C34" t="str">
            <v>MPA1</v>
          </cell>
        </row>
        <row r="35">
          <cell r="A35" t="str">
            <v>Gestión Servicio a Beneficiarios</v>
          </cell>
          <cell r="B35" t="str">
            <v>MPA5-P1</v>
          </cell>
          <cell r="C35" t="str">
            <v>MPA5</v>
          </cell>
        </row>
        <row r="36">
          <cell r="A36" t="str">
            <v>Gestión Atención PQR y sugerencias</v>
          </cell>
          <cell r="B36" t="str">
            <v>MPA5-P2</v>
          </cell>
          <cell r="C36" t="str">
            <v>MPA5</v>
          </cell>
        </row>
        <row r="37">
          <cell r="A37" t="str">
            <v>Evaluación y Monitoreo de la Gestión</v>
          </cell>
          <cell r="B37" t="str">
            <v>MPEV1-P1</v>
          </cell>
          <cell r="C37" t="str">
            <v>MPEV1</v>
          </cell>
        </row>
        <row r="38">
          <cell r="A38" t="str">
            <v>Evaluación Independiente</v>
          </cell>
          <cell r="B38" t="str">
            <v>MPEV1-P2</v>
          </cell>
          <cell r="C38" t="str">
            <v>MPEV1</v>
          </cell>
        </row>
        <row r="39">
          <cell r="A39" t="str">
            <v>Evaluación de la Calidad de los Servicios Misionales del ICBF</v>
          </cell>
          <cell r="B39" t="str">
            <v>MPEV2-P1</v>
          </cell>
          <cell r="C39" t="str">
            <v>MPEV2</v>
          </cell>
        </row>
        <row r="40">
          <cell r="A40" t="str">
            <v>Asistencia Técnica a los Actores del Macro Proceso Aseguramiento de la Calidad de los Servicios Misionales del ICBF</v>
          </cell>
          <cell r="B40" t="str">
            <v>MPEV2-P2</v>
          </cell>
          <cell r="C40" t="str">
            <v>MPEV2</v>
          </cell>
        </row>
        <row r="41">
          <cell r="A41" t="str">
            <v>Gestión misional y de gobierno</v>
          </cell>
          <cell r="B41" t="str">
            <v>LP1</v>
          </cell>
          <cell r="C41" t="str">
            <v>misional</v>
          </cell>
        </row>
        <row r="42">
          <cell r="A42" t="str">
            <v>Transparencia, participación y servicio al ciudadano</v>
          </cell>
          <cell r="B42" t="str">
            <v>LP2</v>
          </cell>
          <cell r="C42" t="str">
            <v>transparencia</v>
          </cell>
        </row>
        <row r="43">
          <cell r="A43" t="str">
            <v>Gestión del talento humano</v>
          </cell>
          <cell r="B43" t="str">
            <v>LP3</v>
          </cell>
          <cell r="C43" t="str">
            <v>talento</v>
          </cell>
        </row>
        <row r="44">
          <cell r="A44" t="str">
            <v>Eficiencia administrativa</v>
          </cell>
          <cell r="B44" t="str">
            <v>LP4</v>
          </cell>
          <cell r="C44" t="str">
            <v>admon</v>
          </cell>
        </row>
        <row r="45">
          <cell r="A45" t="str">
            <v>Gestión financiera</v>
          </cell>
          <cell r="B45" t="str">
            <v>LP5</v>
          </cell>
          <cell r="C45" t="str">
            <v>financiera</v>
          </cell>
        </row>
        <row r="46">
          <cell r="A46" t="str">
            <v>Indicadores y metas de Gobierno</v>
          </cell>
          <cell r="B46" t="str">
            <v>LP1-C1</v>
          </cell>
          <cell r="C46" t="str">
            <v>LP1</v>
          </cell>
        </row>
        <row r="47">
          <cell r="A47" t="str">
            <v>Transparencia y Acceso a la Información Pública</v>
          </cell>
          <cell r="B47" t="str">
            <v>LP2-C1</v>
          </cell>
          <cell r="C47" t="str">
            <v>LP2</v>
          </cell>
        </row>
        <row r="48">
          <cell r="A48" t="str">
            <v>Plan Anticorrupción y de Atención al Ciudadano</v>
          </cell>
          <cell r="B48" t="str">
            <v>LP2-C2</v>
          </cell>
          <cell r="C48" t="str">
            <v>LP2</v>
          </cell>
        </row>
        <row r="49">
          <cell r="A49" t="str">
            <v>Participación Ciudadana en la Gestión</v>
          </cell>
          <cell r="B49" t="str">
            <v>LP2-C3</v>
          </cell>
          <cell r="C49" t="str">
            <v>LP2</v>
          </cell>
        </row>
        <row r="50">
          <cell r="A50" t="str">
            <v>Rendición de Cuentas</v>
          </cell>
          <cell r="B50" t="str">
            <v>LP2-C4</v>
          </cell>
          <cell r="C50" t="str">
            <v>LP2</v>
          </cell>
        </row>
        <row r="51">
          <cell r="A51" t="str">
            <v>Servicio al Ciudadano</v>
          </cell>
          <cell r="B51" t="str">
            <v>LP2-C5</v>
          </cell>
          <cell r="C51" t="str">
            <v>LP2</v>
          </cell>
        </row>
        <row r="52">
          <cell r="A52" t="str">
            <v>Plan Estratégico de Recursos Humanos</v>
          </cell>
          <cell r="B52" t="str">
            <v>LP3-C1</v>
          </cell>
          <cell r="C52" t="str">
            <v>LP3</v>
          </cell>
        </row>
        <row r="53">
          <cell r="A53" t="str">
            <v>Plan Anual de Vacantes</v>
          </cell>
          <cell r="B53" t="str">
            <v>LP3-C2</v>
          </cell>
          <cell r="C53" t="str">
            <v>LP3</v>
          </cell>
        </row>
        <row r="54">
          <cell r="A54" t="str">
            <v>Capacitación</v>
          </cell>
          <cell r="B54" t="str">
            <v>LP3-C3</v>
          </cell>
          <cell r="C54" t="str">
            <v>LP3</v>
          </cell>
        </row>
        <row r="55">
          <cell r="A55" t="str">
            <v>Bienestar e Incentivos</v>
          </cell>
          <cell r="B55" t="str">
            <v>LP3-C4</v>
          </cell>
          <cell r="C55" t="str">
            <v>LP3</v>
          </cell>
        </row>
        <row r="56">
          <cell r="A56" t="str">
            <v>Gestión de la Calidad</v>
          </cell>
          <cell r="B56" t="str">
            <v>LP4-C1</v>
          </cell>
          <cell r="C56" t="str">
            <v>LP4</v>
          </cell>
        </row>
        <row r="57">
          <cell r="A57" t="str">
            <v>Eficiencia Administrativa y Cero Papel</v>
          </cell>
          <cell r="B57" t="str">
            <v>LP4-C2</v>
          </cell>
          <cell r="C57" t="str">
            <v>LP4</v>
          </cell>
        </row>
        <row r="58">
          <cell r="A58" t="str">
            <v>Racionalización de Trámites</v>
          </cell>
          <cell r="B58" t="str">
            <v>LP4-C3</v>
          </cell>
          <cell r="C58" t="str">
            <v>LP4</v>
          </cell>
        </row>
        <row r="59">
          <cell r="A59" t="str">
            <v>Modernización Institucional</v>
          </cell>
          <cell r="B59" t="str">
            <v>LP4-C4</v>
          </cell>
          <cell r="C59" t="str">
            <v>LP4</v>
          </cell>
        </row>
        <row r="60">
          <cell r="A60" t="str">
            <v>Gestión de Tecnologías de información</v>
          </cell>
          <cell r="B60" t="str">
            <v>LP4-C5</v>
          </cell>
          <cell r="C60" t="str">
            <v>LP4</v>
          </cell>
        </row>
        <row r="61">
          <cell r="A61" t="str">
            <v>Gestión Documental</v>
          </cell>
          <cell r="B61" t="str">
            <v>LP4-C6</v>
          </cell>
          <cell r="C61" t="str">
            <v>LP4</v>
          </cell>
        </row>
        <row r="62">
          <cell r="A62" t="str">
            <v>Soporte Institucional</v>
          </cell>
          <cell r="B62" t="str">
            <v>LP4-C7</v>
          </cell>
          <cell r="C62" t="str">
            <v>LP4</v>
          </cell>
        </row>
        <row r="63">
          <cell r="A63" t="str">
            <v>Programación y Ejecución Presupuestal</v>
          </cell>
          <cell r="B63" t="str">
            <v>LP5-C1</v>
          </cell>
          <cell r="C63" t="str">
            <v>LP5</v>
          </cell>
        </row>
        <row r="64">
          <cell r="A64" t="str">
            <v>Programa Anual Mensualizado de Caja – PAC</v>
          </cell>
          <cell r="B64" t="str">
            <v>LP5-C2</v>
          </cell>
          <cell r="C64" t="str">
            <v>LP5</v>
          </cell>
        </row>
        <row r="65">
          <cell r="A65" t="str">
            <v>Formulación y seguimiento a Proyectos de Inversión</v>
          </cell>
          <cell r="B65" t="str">
            <v>LP5-C3</v>
          </cell>
          <cell r="C65" t="str">
            <v>LP5</v>
          </cell>
        </row>
        <row r="66">
          <cell r="A66" t="str">
            <v>Plan Anual de Adquisiciones (PAA)</v>
          </cell>
          <cell r="B66" t="str">
            <v>LP5-C4</v>
          </cell>
          <cell r="C66" t="str">
            <v>LP5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A-01"/>
      <sheetName val="PA-02"/>
      <sheetName val="PA-03"/>
      <sheetName val="PA-04"/>
      <sheetName val="PA-05"/>
      <sheetName val="PA-06"/>
      <sheetName val="PA-07"/>
      <sheetName val="PA-08"/>
      <sheetName val="PA-09"/>
      <sheetName val="PA-10"/>
      <sheetName val="MPM1-01"/>
      <sheetName val="MPM1-02"/>
      <sheetName val="MPM1-03"/>
      <sheetName val="MPM1-04"/>
      <sheetName val="MPM1-05"/>
      <sheetName val="MPM1-06"/>
      <sheetName val="MPM1-07"/>
      <sheetName val="MPM1-08"/>
      <sheetName val="MPM1-09"/>
      <sheetName val="PA-11"/>
      <sheetName val="PA-12"/>
      <sheetName val="PA-13"/>
      <sheetName val="PA-14"/>
      <sheetName val="PA-15"/>
      <sheetName val="PA-16"/>
      <sheetName val="MPM2-01"/>
      <sheetName val="PA-17"/>
      <sheetName val="MPM2-02"/>
      <sheetName val="MPM2-03"/>
      <sheetName val="MPM2-04"/>
      <sheetName val="PA-18"/>
      <sheetName val="PA-19"/>
      <sheetName val="PA-20"/>
      <sheetName val="PA-21"/>
      <sheetName val="PA-22"/>
      <sheetName val="PA-23"/>
      <sheetName val="PA-24"/>
      <sheetName val="PA-25"/>
      <sheetName val="MPM4-01"/>
      <sheetName val="MPM4-02"/>
      <sheetName val="MPM4-03"/>
      <sheetName val="MPM4-04"/>
      <sheetName val="MPM4-05"/>
      <sheetName val="MPM4-06"/>
      <sheetName val="MPM4-07"/>
      <sheetName val="PA-26"/>
      <sheetName val="PA-27"/>
      <sheetName val="PA-28"/>
      <sheetName val="PA-29"/>
      <sheetName val="PA-30"/>
      <sheetName val="PA-31"/>
      <sheetName val="PA-32"/>
      <sheetName val="PA-33"/>
      <sheetName val="PA-34"/>
      <sheetName val="PA-35"/>
      <sheetName val="MPM5-P1-01"/>
      <sheetName val="MPM5-P1-02"/>
      <sheetName val="MPM5-P1-03"/>
      <sheetName val="MPM5-P1-04"/>
      <sheetName val="MPM5-P1-05"/>
      <sheetName val="MPM5-P1-06"/>
      <sheetName val="MPM5-P1-07"/>
      <sheetName val="MPM5-P1-08"/>
      <sheetName val="MPM5-P1-09"/>
      <sheetName val="PA-36"/>
      <sheetName val="PA-37"/>
      <sheetName val="PA-38"/>
      <sheetName val="PA-39"/>
      <sheetName val="PA-40"/>
      <sheetName val="PA-41"/>
      <sheetName val="MPM5-P2-01"/>
      <sheetName val="PA-42"/>
      <sheetName val="PA-43"/>
      <sheetName val="PA-44"/>
      <sheetName val="PA-45"/>
      <sheetName val="MPM5-P3-01"/>
      <sheetName val="MPA1-P1-01"/>
      <sheetName val="MPA1-P1-02"/>
      <sheetName val="MPA1-P1-03"/>
      <sheetName val="PA-46"/>
      <sheetName val="PA-47"/>
      <sheetName val="PA-48"/>
      <sheetName val="MPA1-P1-04"/>
      <sheetName val="PA-49"/>
      <sheetName val="MPA1-P1-05"/>
      <sheetName val="MPA1-P1-06"/>
      <sheetName val="MPA1-P1-07"/>
      <sheetName val="MPA1-P1-08"/>
      <sheetName val="MPA1-P1-09"/>
      <sheetName val="MPA1-P2-01"/>
      <sheetName val="PA-50"/>
      <sheetName val="PA-51"/>
      <sheetName val="MPA1-P2-02"/>
      <sheetName val="MPA1-P2-03"/>
      <sheetName val="MPA1-P3-01"/>
      <sheetName val="MPA1-P3-02"/>
      <sheetName val="PA-52"/>
      <sheetName val="MPA1-P3-03"/>
      <sheetName val="MPA1-P3-04"/>
      <sheetName val="PA-53"/>
      <sheetName val="Hoja3"/>
      <sheetName val="Hoja2"/>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estor Julio Yaselga Lopez" refreshedDate="42200.67902546296" createdVersion="5" refreshedVersion="5" minRefreshableVersion="3" recordCount="195">
  <cacheSource type="worksheet">
    <worksheetSource ref="D4:AI200" sheet="tablero"/>
  </cacheSource>
  <cacheFields count="32">
    <cacheField name="Cod" numFmtId="0">
      <sharedItems count="17">
        <s v="MPM1"/>
        <s v="MPM2"/>
        <s v="MPM3"/>
        <s v="MPM4"/>
        <s v="MPM5"/>
        <s v="MPA1"/>
        <s v="MPA2"/>
        <s v="MPA3"/>
        <s v="MPA4"/>
        <s v="MPA5"/>
        <s v="MPA6"/>
        <s v="MPA7"/>
        <s v="MPE1"/>
        <s v="MPE2"/>
        <s v="MPE3"/>
        <s v="MPEV1"/>
        <s v="MPEV2"/>
      </sharedItems>
    </cacheField>
    <cacheField name="Macroproceso" numFmtId="0">
      <sharedItems count="17">
        <s v="Gestión para la Atención Integral a la Primera Infancia "/>
        <s v="Gestión para la promoción y Prevención para la protección integral de las niñez y la adolescencia "/>
        <s v="Gestión para la atención de las familias y comunidades"/>
        <s v="Gestión para la Nutrición"/>
        <s v="Gestión para la Protección"/>
        <s v="Gestión Soporte"/>
        <s v="Gestión Jurídica"/>
        <s v="Gestión Regional"/>
        <s v="Gestión Cooperación"/>
        <s v="Gestión Servicio y Atención"/>
        <s v="Gestión Tecnológica"/>
        <s v="Gestión Comunicaciones"/>
        <s v="Direccionamiento Estratégico"/>
        <s v="Mejoramiento Continuo"/>
        <s v="Coordinación y Articulación del SNBF"/>
        <s v="Evaluación, Monitoreo y Control de la Gestión"/>
        <s v="Aseguramiento de la Calidad de los Servicios Misionales del ICBF"/>
      </sharedItems>
    </cacheField>
    <cacheField name="Cod2" numFmtId="0">
      <sharedItems/>
    </cacheField>
    <cacheField name="Proceso" numFmtId="0">
      <sharedItems/>
    </cacheField>
    <cacheField name="-" numFmtId="0">
      <sharedItems containsNonDate="0" containsString="0" containsBlank="1"/>
    </cacheField>
    <cacheField name="Cod3" numFmtId="0">
      <sharedItems/>
    </cacheField>
    <cacheField name="Objetivo SIGE" numFmtId="0">
      <sharedItems longText="1"/>
    </cacheField>
    <cacheField name="-2" numFmtId="0">
      <sharedItems containsNonDate="0" containsString="0" containsBlank="1"/>
    </cacheField>
    <cacheField name="Cod4" numFmtId="0">
      <sharedItems count="6">
        <s v="LP1"/>
        <s v="N/A"/>
        <s v="LP3"/>
        <s v="LP5"/>
        <s v="LP4"/>
        <s v="LP2"/>
      </sharedItems>
    </cacheField>
    <cacheField name="Linea Politica" numFmtId="0">
      <sharedItems count="6">
        <s v="Gestión misional y de gobierno"/>
        <s v="N/A"/>
        <s v="Gestión del talento humano"/>
        <s v="Gestión Financiera"/>
        <s v="Eficiencia administrativa"/>
        <s v="Transparencia, participación y servicio al ciudadano"/>
      </sharedItems>
    </cacheField>
    <cacheField name="Cod5" numFmtId="0">
      <sharedItems/>
    </cacheField>
    <cacheField name="Componente" numFmtId="0">
      <sharedItems/>
    </cacheField>
    <cacheField name="-3" numFmtId="0">
      <sharedItems/>
    </cacheField>
    <cacheField name="Área responsable" numFmtId="0">
      <sharedItems count="26">
        <s v="Dirección de Primera Infancia "/>
        <s v="Dirección de Niñez y Adolescencia "/>
        <s v="Dirección de Familia y Comunidades"/>
        <s v="Dirección de Nutrición"/>
        <s v="Subdirección de Restablecimiento de Derechos "/>
        <s v="Subdirección de Adopciones"/>
        <s v="Subdirección de Responsabilidad penal"/>
        <s v="Dirección de Gestión Humana"/>
        <s v="Dirección Financiera "/>
        <s v="Oficina de Control Interno Disciplinario"/>
        <s v="Dirección de Abastecimiento"/>
        <s v="Dirección Administrativa"/>
        <s v="Dirección de Contratación"/>
        <s v="Oficina Asesora Jurídica"/>
        <s v="Oficina de Gestión Regional"/>
        <s v="Oficina de Cooperación y Convenios "/>
        <s v="Dirección de Servicio y Atención"/>
        <s v="Dirección de Información y Tecnología "/>
        <s v="Oficina Asesora de Comunicaciones"/>
        <s v="Subdirección de Programación"/>
        <s v="Subdirección General"/>
        <s v="Subdirección de Mejoramiento Organizacional"/>
        <s v="Dirección del Sistema Nacional de Bienestar Familiar"/>
        <s v="Subdirección de Monitoreo y Evaluación "/>
        <s v="Oficina de Control Interno"/>
        <s v="Oficina de Aseguramiento a la calidad"/>
      </sharedItems>
    </cacheField>
    <cacheField name="-4" numFmtId="0">
      <sharedItems/>
    </cacheField>
    <cacheField name="Cod6" numFmtId="0">
      <sharedItems count="202">
        <s v="PA-01"/>
        <s v="PA-02"/>
        <s v="PA-03"/>
        <s v="PA-04"/>
        <s v="PA-05"/>
        <s v="PA-06"/>
        <s v="PA-07"/>
        <s v="PA-08"/>
        <s v="PA-10"/>
        <s v="MPM1-01"/>
        <s v="MPM1-02"/>
        <s v="MPM1-03"/>
        <s v="MPM1-04"/>
        <s v="MPM1-05"/>
        <s v="MPM1-06"/>
        <s v="MPM1-07"/>
        <s v="MPM1-08"/>
        <s v="MPM1-09"/>
        <s v="MPM1-10"/>
        <s v="PA-11"/>
        <s v="PA-12"/>
        <s v="PA-13"/>
        <s v="PA-14"/>
        <s v="PA-15"/>
        <s v="PA-16"/>
        <s v="PA-17"/>
        <s v="MPM2-01"/>
        <s v="MPM2-02"/>
        <s v="MPM2-03"/>
        <s v="MPM2-04"/>
        <s v="MPM2-05"/>
        <s v="PA-18"/>
        <s v="PA-19"/>
        <s v="PA-20"/>
        <s v="PA-21"/>
        <s v="MPM3-01"/>
        <s v="PA-22"/>
        <s v="PA-23"/>
        <s v="PA-24"/>
        <s v="PA-25"/>
        <s v="PA-26"/>
        <s v="PA-27"/>
        <s v="PA-28"/>
        <s v="PA-29"/>
        <s v="PA-30"/>
        <s v="MPM4-01"/>
        <s v="MPM4-02"/>
        <s v="MPM4-04"/>
        <s v="MPM4-07"/>
        <s v="MPM4-08"/>
        <s v="MPM4-09"/>
        <s v="PA-31"/>
        <s v="PA-32"/>
        <s v="PA-33"/>
        <s v="PA-34"/>
        <s v="PA-35"/>
        <s v="PA-36"/>
        <s v="PA-37"/>
        <s v="PA-38"/>
        <s v="MPM5-P1-01"/>
        <s v="MPM5-P1-02"/>
        <s v="MPM5-P1-03"/>
        <s v="MPM5-P1-04"/>
        <s v="MPM5-P1-05"/>
        <s v="MPM5-P1-06"/>
        <s v="MPM5-P1-07"/>
        <s v="MPM5-P1-08"/>
        <s v="MPM5-P1-09"/>
        <s v="MPM5-P1-10"/>
        <s v="PA-39"/>
        <s v="PA-40"/>
        <s v="PA-41"/>
        <s v="MPM5-P2-01"/>
        <s v="PA-42"/>
        <s v="PA-43"/>
        <s v="PA-44"/>
        <s v="PA-45"/>
        <s v="MPM5-P3-01"/>
        <s v="PA-46"/>
        <s v="PA-47"/>
        <s v="PA-48"/>
        <s v="PA-49"/>
        <s v="MPA1-P1-01"/>
        <s v="MPA1-P1-02"/>
        <s v="MPA1-P1-03"/>
        <s v="MPA1-P1-04"/>
        <s v="MPA1-P1-05"/>
        <s v="MPA1-P1-07"/>
        <s v="MPA1-P1-08"/>
        <s v="MPA1-P1-09"/>
        <s v="MPA1-P1-10"/>
        <s v="PA-50"/>
        <s v="PA-51"/>
        <s v="MPA1-P2-01"/>
        <s v="MPA1-P2-02"/>
        <s v="MPA1-P2-03"/>
        <s v="PA-52"/>
        <s v="MPA1-P3-01"/>
        <s v="MPA1-P3-02"/>
        <s v="MPA1-P3-03"/>
        <s v="MPA1-P3-04"/>
        <s v="PA-53"/>
        <s v="PA-54"/>
        <s v="PA-55"/>
        <s v="MPA1-P4-01"/>
        <s v="MPA1-P4-02"/>
        <s v="MPA1-P4-03"/>
        <s v="MPA1-P4-04"/>
        <s v="PA-56"/>
        <s v="PA-57"/>
        <s v="PA-58"/>
        <s v="PA-59"/>
        <s v="PA-60"/>
        <s v="PA-61"/>
        <s v="PA-62"/>
        <s v="MPA1-P5-01"/>
        <s v="MPA1-P5-02"/>
        <s v="MPA1-P5-03"/>
        <s v="MPA1-P5-04"/>
        <s v="MPA1-P5-05"/>
        <s v="MPA1-P5-06"/>
        <s v="MPA1-P5-07"/>
        <s v="MPA1-P5-08"/>
        <s v="MPA1-P5-09"/>
        <s v="MPA1-P5-10"/>
        <s v="MPA1-P5-11"/>
        <s v="MPA1-P5-12"/>
        <s v="PA-63"/>
        <s v="PA-64"/>
        <s v="PA-65"/>
        <s v="MPA2-01"/>
        <s v="MPA2-02"/>
        <s v="MPA2-03"/>
        <s v="PA-66"/>
        <s v="PA-67"/>
        <s v="PA-68"/>
        <s v="PA-69"/>
        <s v="PA-70"/>
        <s v="PA-71"/>
        <s v="MPA4-01"/>
        <s v="PA-72"/>
        <s v="PA-73"/>
        <s v="PA-74"/>
        <s v="MPA5-P2-01"/>
        <s v="MPA5-P2-02"/>
        <s v="MPA5-P2-03"/>
        <s v="PA-75"/>
        <s v="PA-76"/>
        <s v="MPA6-01"/>
        <s v="MPA6-02"/>
        <s v="MPA6-03"/>
        <s v="MPA6-04"/>
        <s v="MPA6-05"/>
        <s v="PA-77"/>
        <s v="PA-78"/>
        <s v="PA-79"/>
        <s v="MPA7-01"/>
        <s v="PA-80"/>
        <s v="PA-81"/>
        <s v="PA-82"/>
        <s v="PA-83"/>
        <s v="PA-84"/>
        <s v="PA-85"/>
        <s v="MPE1-01"/>
        <s v="MPE1-02"/>
        <s v="PA-86"/>
        <s v="PA-87"/>
        <s v="PA-88"/>
        <s v="PA-89"/>
        <s v="MPE2-01"/>
        <s v="MPE2-02"/>
        <s v="MPE2-03"/>
        <s v="MPE2-04"/>
        <s v="MPE2-05"/>
        <s v="MPE2-06"/>
        <s v="PA-90"/>
        <s v="PA-91"/>
        <s v="PA-92"/>
        <s v="PA-93"/>
        <s v="PA-94"/>
        <s v="PA-95"/>
        <s v="MPE3-01"/>
        <s v="PA-96"/>
        <s v="PA-97"/>
        <s v="PA-98"/>
        <s v="MPEV1-P1-01"/>
        <s v="MPEV1-P1-02"/>
        <s v="PA-99"/>
        <s v="PA-100"/>
        <s v="PA-101"/>
        <s v="PA-102"/>
        <s v="PA-103"/>
        <s v="PA-104"/>
        <s v="PA-105"/>
        <s v="PA-106"/>
        <s v="MPM4-03" u="1"/>
        <s v="MPM4-05" u="1"/>
        <s v="MPM4-06" u="1"/>
        <s v="MPA1-P1-06" u="1"/>
        <s v="MPA2-04" u="1"/>
        <s v="MPEV2-P1-01" u="1"/>
        <s v="PA-09" u="1"/>
      </sharedItems>
    </cacheField>
    <cacheField name="Indicador" numFmtId="0">
      <sharedItems longText="1"/>
    </cacheField>
    <cacheField name="Meta 2015" numFmtId="0">
      <sharedItems containsSemiMixedTypes="0" containsString="0" containsNumber="1" minValue="0" maxValue="3698145"/>
    </cacheField>
    <cacheField name="Ponderación" numFmtId="165">
      <sharedItems containsSemiMixedTypes="0" containsString="0" containsNumber="1" minValue="1.276595744680851E-3" maxValue="9.3023255813953487E-3"/>
    </cacheField>
    <cacheField name="-5" numFmtId="0">
      <sharedItems containsNonDate="0" containsString="0" containsBlank="1"/>
    </cacheField>
    <cacheField name="N" numFmtId="0">
      <sharedItems count="1">
        <s v="x"/>
      </sharedItems>
    </cacheField>
    <cacheField name="R" numFmtId="0">
      <sharedItems containsBlank="1" count="2">
        <s v="x"/>
        <m/>
      </sharedItems>
    </cacheField>
    <cacheField name="Z" numFmtId="0">
      <sharedItems containsBlank="1"/>
    </cacheField>
    <cacheField name="PA" numFmtId="0">
      <sharedItems containsBlank="1" count="3">
        <s v="x"/>
        <m/>
        <s v="" u="1"/>
      </sharedItems>
    </cacheField>
    <cacheField name="PI" numFmtId="0">
      <sharedItems containsBlank="1" count="3">
        <s v="x"/>
        <m/>
        <s v="" u="1"/>
      </sharedItems>
    </cacheField>
    <cacheField name="PND" numFmtId="0">
      <sharedItems containsBlank="1" count="3">
        <s v="x"/>
        <m/>
        <s v="" u="1"/>
      </sharedItems>
    </cacheField>
    <cacheField name="SIN" numFmtId="0">
      <sharedItems containsBlank="1"/>
    </cacheField>
    <cacheField name="-6" numFmtId="0">
      <sharedItems containsNonDate="0" containsString="0" containsBlank="1"/>
    </cacheField>
    <cacheField name="Dimensión" numFmtId="0">
      <sharedItems count="2">
        <s v="Eficacia"/>
        <s v="Eficiencia"/>
      </sharedItems>
    </cacheField>
    <cacheField name="Ambito" numFmtId="0">
      <sharedItems count="8">
        <s v="Producto"/>
        <s v="Gestión"/>
        <s v="Resultado"/>
        <s v="Impacto" u="1"/>
        <s v="Resultado " u="1"/>
        <s v="Producto " u="1"/>
        <s v="Gestión " u="1"/>
        <s v="Gestión  " u="1"/>
      </sharedItems>
    </cacheField>
    <cacheField name="Periodicidad" numFmtId="0">
      <sharedItems/>
    </cacheField>
    <cacheField name="Mes inici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5">
  <r>
    <x v="0"/>
    <x v="0"/>
    <s v="N/A"/>
    <s v="N/A"/>
    <m/>
    <s v="SIGE1"/>
    <s v="Ampliar cobertura y mejorar calidad en la atención integral a la Primera Infancia."/>
    <m/>
    <x v="0"/>
    <x v="0"/>
    <s v="LP1-C1"/>
    <s v="Indicadores y metas de gobierno"/>
    <s v="PA-01"/>
    <x v="0"/>
    <s v="Director(a) Primera Infancia "/>
    <x v="0"/>
    <s v="Número de niños y niñas atendidos en el marco de la Atención Integral."/>
    <n v="1150000"/>
    <n v="8.4210526315789489E-3"/>
    <m/>
    <x v="0"/>
    <x v="0"/>
    <s v="x"/>
    <x v="0"/>
    <x v="0"/>
    <x v="0"/>
    <s v="x"/>
    <m/>
    <x v="0"/>
    <x v="0"/>
    <s v="Mensual"/>
    <s v="Febrero"/>
  </r>
  <r>
    <x v="0"/>
    <x v="0"/>
    <s v="N/A"/>
    <s v="N/A"/>
    <m/>
    <s v="SIGE1"/>
    <s v="Ampliar cobertura y mejorar calidad en la atención integral a la Primera Infancia."/>
    <m/>
    <x v="0"/>
    <x v="0"/>
    <s v="LP1-C1"/>
    <s v="Indicadores y metas de gobierno"/>
    <s v="PA-02"/>
    <x v="0"/>
    <s v="Director(a) Primera Infancia "/>
    <x v="1"/>
    <s v="Porcentaje de niños y niñas atendidos en Hogares Comunitarios transitados a las Modalidades de Atención Integral"/>
    <n v="0.09"/>
    <n v="8.4210526315789489E-3"/>
    <m/>
    <x v="0"/>
    <x v="1"/>
    <m/>
    <x v="0"/>
    <x v="0"/>
    <x v="1"/>
    <m/>
    <m/>
    <x v="0"/>
    <x v="0"/>
    <s v="Mensual"/>
    <s v="Septiembre"/>
  </r>
  <r>
    <x v="0"/>
    <x v="0"/>
    <s v="N/A"/>
    <s v="N/A"/>
    <m/>
    <s v="SIGE1"/>
    <s v="Ampliar cobertura y mejorar calidad en la atención integral a la Primera Infancia."/>
    <m/>
    <x v="0"/>
    <x v="0"/>
    <s v="LP1-C1"/>
    <s v="Indicadores y metas de gobierno"/>
    <s v="PA-03"/>
    <x v="0"/>
    <s v="Director(a) Primera Infancia "/>
    <x v="2"/>
    <s v="Porcentaje de niños y niñas de las modalidades de Primera Infancia, reportados al Ministerio de Educación para la matricula al sistema educativo."/>
    <n v="0.8"/>
    <n v="5.5813953488372094E-3"/>
    <m/>
    <x v="0"/>
    <x v="1"/>
    <m/>
    <x v="0"/>
    <x v="0"/>
    <x v="1"/>
    <s v="x"/>
    <m/>
    <x v="0"/>
    <x v="1"/>
    <s v="Trimestral"/>
    <s v="Septiembre"/>
  </r>
  <r>
    <x v="0"/>
    <x v="0"/>
    <s v="N/A"/>
    <s v="N/A"/>
    <m/>
    <s v="SIGE1"/>
    <s v="Ampliar cobertura y mejorar calidad en la atención integral a la Primera Infancia."/>
    <m/>
    <x v="0"/>
    <x v="0"/>
    <s v="LP1-C1"/>
    <s v="Indicadores y metas de gobierno"/>
    <s v="PA-04"/>
    <x v="0"/>
    <s v="Director(a) Primera Infancia "/>
    <x v="3"/>
    <s v="Porcentaje de Hogares Comunitarios que cumplen los estándares de la estrategia de Cero a Siempre."/>
    <n v="0.2"/>
    <n v="8.4210526315789489E-3"/>
    <m/>
    <x v="0"/>
    <x v="1"/>
    <m/>
    <x v="0"/>
    <x v="0"/>
    <x v="0"/>
    <s v="x"/>
    <m/>
    <x v="0"/>
    <x v="0"/>
    <s v="Mensual"/>
    <s v="Septiembre"/>
  </r>
  <r>
    <x v="0"/>
    <x v="0"/>
    <s v="N/A"/>
    <s v="N/A"/>
    <m/>
    <s v="SIGE1"/>
    <s v="Ampliar cobertura y mejorar calidad en la atención integral a la Primera Infancia."/>
    <m/>
    <x v="0"/>
    <x v="0"/>
    <s v="LP1-C1"/>
    <s v="Indicadores y metas de gobierno"/>
    <s v="PA-05"/>
    <x v="0"/>
    <s v="Director(a) Primera Infancia "/>
    <x v="4"/>
    <s v="Número de agentes educativos en proceso de formación y/o cualificación en Atención Integral a la Primera Infancia. "/>
    <n v="20000"/>
    <n v="8.4210526315789489E-3"/>
    <m/>
    <x v="0"/>
    <x v="1"/>
    <m/>
    <x v="0"/>
    <x v="0"/>
    <x v="0"/>
    <s v="x"/>
    <m/>
    <x v="0"/>
    <x v="0"/>
    <s v="Mensual"/>
    <s v="Abril"/>
  </r>
  <r>
    <x v="0"/>
    <x v="0"/>
    <s v="N/A"/>
    <s v="N/A"/>
    <m/>
    <s v="SIGE1"/>
    <s v="Ampliar cobertura y mejorar calidad en la atención integral a la Primera Infancia."/>
    <m/>
    <x v="0"/>
    <x v="0"/>
    <s v="LP1-C1"/>
    <s v="Indicadores y metas de gobierno"/>
    <s v="PA-06"/>
    <x v="0"/>
    <s v="Director(a) Primera Infancia "/>
    <x v="5"/>
    <s v="Número de CDIs entregados para operación de la modalidades de Atención Integral a la Primera Infancia"/>
    <n v="50"/>
    <n v="8.4210526315789489E-3"/>
    <m/>
    <x v="0"/>
    <x v="1"/>
    <m/>
    <x v="0"/>
    <x v="0"/>
    <x v="1"/>
    <m/>
    <m/>
    <x v="0"/>
    <x v="0"/>
    <s v="Trimestral"/>
    <s v="Junio"/>
  </r>
  <r>
    <x v="0"/>
    <x v="0"/>
    <s v="N/A"/>
    <s v="N/A"/>
    <m/>
    <s v="SIGE1"/>
    <s v="Ampliar cobertura y mejorar calidad en la atención integral a la Primera Infancia."/>
    <m/>
    <x v="0"/>
    <x v="0"/>
    <s v="LP1-C1"/>
    <s v="Indicadores y metas de gobierno"/>
    <s v="PA-07"/>
    <x v="0"/>
    <s v="Director(a) Primera Infancia "/>
    <x v="6"/>
    <s v="Número de Unidades de servicio con planes de implementación para salas de lectura "/>
    <n v="70"/>
    <n v="5.5813953488372094E-3"/>
    <m/>
    <x v="0"/>
    <x v="1"/>
    <m/>
    <x v="0"/>
    <x v="0"/>
    <x v="0"/>
    <s v="x"/>
    <m/>
    <x v="0"/>
    <x v="1"/>
    <s v="Mensual"/>
    <s v="Marzo"/>
  </r>
  <r>
    <x v="0"/>
    <x v="0"/>
    <s v="N/A"/>
    <s v="N/A"/>
    <m/>
    <s v="SIGE1"/>
    <s v="Ampliar cobertura y mejorar calidad en la atención integral a la Primera Infancia."/>
    <m/>
    <x v="0"/>
    <x v="0"/>
    <s v="LP1-C1"/>
    <s v="Indicadores y metas de gobierno"/>
    <s v="PA-08"/>
    <x v="0"/>
    <s v="Director(a) Primera Infancia "/>
    <x v="7"/>
    <s v="Porcentaje de EAS de atención a la primera infancia con esquemas de fortalecimiento que generen capacidades para gestionar procesos de calidad."/>
    <n v="0.5"/>
    <n v="5.5813953488372094E-3"/>
    <m/>
    <x v="0"/>
    <x v="1"/>
    <m/>
    <x v="0"/>
    <x v="0"/>
    <x v="0"/>
    <s v="x"/>
    <m/>
    <x v="0"/>
    <x v="1"/>
    <s v="Mensual"/>
    <s v="Marzo"/>
  </r>
  <r>
    <x v="0"/>
    <x v="0"/>
    <s v="N/A"/>
    <s v="N/A"/>
    <m/>
    <s v="SIGE1"/>
    <s v="Ampliar cobertura y mejorar calidad en la atención integral a la Primera Infancia."/>
    <m/>
    <x v="0"/>
    <x v="0"/>
    <s v="LP1-C1"/>
    <s v="Indicadores y metas de gobierno"/>
    <s v="PA-10"/>
    <x v="0"/>
    <s v="Director(a) Primera Infancia "/>
    <x v="8"/>
    <s v="Número de visitas de supervisión realizadas a las modalidades de Primera Infancia."/>
    <n v="54000"/>
    <n v="8.4210526315789489E-3"/>
    <m/>
    <x v="0"/>
    <x v="0"/>
    <m/>
    <x v="0"/>
    <x v="0"/>
    <x v="1"/>
    <m/>
    <m/>
    <x v="0"/>
    <x v="0"/>
    <s v="Mensual"/>
    <s v="Mayo"/>
  </r>
  <r>
    <x v="0"/>
    <x v="0"/>
    <s v="N/A"/>
    <s v="N/A"/>
    <m/>
    <s v="SIGE1"/>
    <s v="Ampliar cobertura y mejorar calidad en la atención integral a la Primera Infancia."/>
    <m/>
    <x v="1"/>
    <x v="1"/>
    <s v="N/A"/>
    <s v="N/A"/>
    <s v="MPM1-01"/>
    <x v="0"/>
    <s v="Director(a) Primera Infancia "/>
    <x v="9"/>
    <s v="Número de niños y niñas atendidos en Hogares Comunitarios de Bienestar Tradicionales."/>
    <n v="777706"/>
    <n v="1.8181818181818186E-3"/>
    <m/>
    <x v="0"/>
    <x v="0"/>
    <s v="x"/>
    <x v="1"/>
    <x v="1"/>
    <x v="1"/>
    <m/>
    <m/>
    <x v="0"/>
    <x v="0"/>
    <s v="Mensual"/>
    <s v="Febrero"/>
  </r>
  <r>
    <x v="0"/>
    <x v="0"/>
    <s v="N/A"/>
    <s v="N/A"/>
    <m/>
    <s v="SIGE1"/>
    <s v="Ampliar cobertura y mejorar calidad en la atención integral a la Primera Infancia."/>
    <m/>
    <x v="1"/>
    <x v="1"/>
    <s v="N/A"/>
    <s v="N/A"/>
    <s v="MPM1-02"/>
    <x v="0"/>
    <s v="Director(a) Primera Infancia "/>
    <x v="10"/>
    <s v="Número de niños y niñas con atención a la primera infancia con valoración y seguimiento nutricional."/>
    <n v="2236658"/>
    <n v="1.8181818181818186E-3"/>
    <m/>
    <x v="0"/>
    <x v="0"/>
    <m/>
    <x v="1"/>
    <x v="1"/>
    <x v="1"/>
    <m/>
    <m/>
    <x v="0"/>
    <x v="0"/>
    <s v="Trimestral"/>
    <s v="Mayo"/>
  </r>
  <r>
    <x v="0"/>
    <x v="0"/>
    <s v="N/A"/>
    <s v="N/A"/>
    <m/>
    <s v="SIGE1"/>
    <s v="Ampliar cobertura y mejorar calidad en la atención integral a la Primera Infancia."/>
    <m/>
    <x v="1"/>
    <x v="1"/>
    <s v="N/A"/>
    <s v="N/A"/>
    <s v="MPM1-03"/>
    <x v="0"/>
    <s v="Director(a) Primera Infancia "/>
    <x v="11"/>
    <s v="Número de niños y niñas atendidos integralmente que cuentan con registro civil "/>
    <n v="1150000"/>
    <n v="1.8181818181818186E-3"/>
    <m/>
    <x v="0"/>
    <x v="0"/>
    <m/>
    <x v="1"/>
    <x v="1"/>
    <x v="1"/>
    <m/>
    <m/>
    <x v="0"/>
    <x v="0"/>
    <s v="Mensual"/>
    <s v="Mayo"/>
  </r>
  <r>
    <x v="0"/>
    <x v="0"/>
    <s v="N/A"/>
    <s v="N/A"/>
    <m/>
    <s v="SIGE1"/>
    <s v="Ampliar cobertura y mejorar calidad en la atención integral a la Primera Infancia."/>
    <m/>
    <x v="1"/>
    <x v="1"/>
    <s v="N/A"/>
    <s v="N/A"/>
    <s v="MPM1-04"/>
    <x v="0"/>
    <s v="Director(a) Primera Infancia "/>
    <x v="12"/>
    <s v="Número de niños y niñas atendidos integralmente que cuentan con esquema de vacunación completo"/>
    <n v="1150000"/>
    <n v="1.8181818181818186E-3"/>
    <m/>
    <x v="0"/>
    <x v="0"/>
    <m/>
    <x v="1"/>
    <x v="1"/>
    <x v="1"/>
    <m/>
    <m/>
    <x v="0"/>
    <x v="0"/>
    <s v="Mensual"/>
    <s v="Mayo"/>
  </r>
  <r>
    <x v="0"/>
    <x v="0"/>
    <s v="N/A"/>
    <s v="N/A"/>
    <m/>
    <s v="SIGE1"/>
    <s v="Ampliar cobertura y mejorar calidad en la atención integral a la Primera Infancia."/>
    <m/>
    <x v="1"/>
    <x v="1"/>
    <s v="N/A"/>
    <s v="N/A"/>
    <s v="MPM1-05"/>
    <x v="0"/>
    <s v="Director(a) Primera Infancia "/>
    <x v="13"/>
    <s v="Porcentaje de niños y niñas que durante la atención alcanzan tres de las realizaciones en el marco de la Estrategia de Cero a Siempre"/>
    <n v="1"/>
    <n v="3.7499999999999999E-3"/>
    <m/>
    <x v="0"/>
    <x v="0"/>
    <m/>
    <x v="1"/>
    <x v="1"/>
    <x v="1"/>
    <m/>
    <m/>
    <x v="1"/>
    <x v="2"/>
    <s v="Semestral"/>
    <s v="Junio"/>
  </r>
  <r>
    <x v="0"/>
    <x v="0"/>
    <s v="N/A"/>
    <s v="N/A"/>
    <m/>
    <s v="SIGE1"/>
    <s v="Ampliar cobertura y mejorar calidad en la atención integral a la Primera Infancia."/>
    <m/>
    <x v="1"/>
    <x v="1"/>
    <s v="N/A"/>
    <s v="N/A"/>
    <s v="MPM1-06"/>
    <x v="0"/>
    <s v="Director(a) Primera Infancia "/>
    <x v="14"/>
    <s v="Número de niños y niñas atendidos por el programa de complementación nutricional &quot;-DIA-&quot;"/>
    <n v="426000"/>
    <n v="1.8181818181818186E-3"/>
    <m/>
    <x v="0"/>
    <x v="0"/>
    <m/>
    <x v="1"/>
    <x v="1"/>
    <x v="1"/>
    <m/>
    <m/>
    <x v="0"/>
    <x v="0"/>
    <s v="Mensual"/>
    <s v="Junio"/>
  </r>
  <r>
    <x v="0"/>
    <x v="0"/>
    <s v="N/A"/>
    <s v="N/A"/>
    <m/>
    <s v="SIGE1"/>
    <s v="Ampliar cobertura y mejorar calidad en la atención integral a la Primera Infancia."/>
    <m/>
    <x v="1"/>
    <x v="1"/>
    <s v="N/A"/>
    <s v="N/A"/>
    <s v="MPM1-07"/>
    <x v="0"/>
    <s v="Director(a) Primera Infancia "/>
    <x v="15"/>
    <s v="Número de niños y niñas en primera infancia cuyos padres o cuidadores participan en procesos de formación."/>
    <n v="1150000"/>
    <n v="1.8181818181818186E-3"/>
    <m/>
    <x v="0"/>
    <x v="0"/>
    <s v="x"/>
    <x v="1"/>
    <x v="1"/>
    <x v="1"/>
    <m/>
    <m/>
    <x v="0"/>
    <x v="0"/>
    <s v="Mensual"/>
    <s v="Junio"/>
  </r>
  <r>
    <x v="0"/>
    <x v="0"/>
    <s v="N/A"/>
    <s v="N/A"/>
    <m/>
    <s v="SIGE1"/>
    <s v="Ampliar cobertura y mejorar calidad en la atención integral a la Primera Infancia."/>
    <m/>
    <x v="1"/>
    <x v="1"/>
    <s v="N/A"/>
    <s v="N/A"/>
    <s v="MPM1-08"/>
    <x v="0"/>
    <s v="Director(a) Primera Infancia "/>
    <x v="16"/>
    <s v="Número de niños y niñas de la Red Unidos con Atención a la Primera Infancia - de acuerdo a criterios ANSPE de atención integral "/>
    <n v="117698"/>
    <n v="1.8181818181818186E-3"/>
    <m/>
    <x v="0"/>
    <x v="0"/>
    <s v="x"/>
    <x v="1"/>
    <x v="1"/>
    <x v="1"/>
    <m/>
    <m/>
    <x v="0"/>
    <x v="0"/>
    <s v="Bimestral"/>
    <s v="Abril"/>
  </r>
  <r>
    <x v="0"/>
    <x v="0"/>
    <s v="N/A"/>
    <s v="N/A"/>
    <m/>
    <s v="SIGE1"/>
    <s v="Ampliar cobertura y mejorar calidad en la atención integral a la Primera Infancia."/>
    <m/>
    <x v="1"/>
    <x v="1"/>
    <s v="N/A"/>
    <s v="N/A"/>
    <s v="MPM1-09"/>
    <x v="0"/>
    <s v="Director(a) Primera Infancia "/>
    <x v="17"/>
    <s v="Número de niños y niñas víctimas de conflicto armado atendidos en las diferentes modalidades de Atención a la Primera Infancia."/>
    <n v="221734"/>
    <n v="1.8181818181818186E-3"/>
    <m/>
    <x v="0"/>
    <x v="0"/>
    <m/>
    <x v="1"/>
    <x v="1"/>
    <x v="1"/>
    <m/>
    <m/>
    <x v="0"/>
    <x v="0"/>
    <s v="Bimestral"/>
    <s v="Abril"/>
  </r>
  <r>
    <x v="0"/>
    <x v="0"/>
    <s v="N/A"/>
    <s v="N/A"/>
    <m/>
    <s v="SIGE1"/>
    <s v="Ampliar cobertura y mejorar calidad en la atención integral a la Primera Infancia."/>
    <m/>
    <x v="1"/>
    <x v="1"/>
    <s v="N/A"/>
    <s v="N/A"/>
    <s v="MPM1-10"/>
    <x v="0"/>
    <s v="Director(a) Primera Infancia "/>
    <x v="18"/>
    <s v="Porcentaje de cumplimiento a la proyección de ejecución presupuestal de compromisos"/>
    <n v="1"/>
    <n v="1.276595744680851E-3"/>
    <m/>
    <x v="0"/>
    <x v="1"/>
    <m/>
    <x v="1"/>
    <x v="1"/>
    <x v="1"/>
    <m/>
    <m/>
    <x v="1"/>
    <x v="1"/>
    <s v="Mensual"/>
    <s v="Marzo"/>
  </r>
  <r>
    <x v="1"/>
    <x v="1"/>
    <s v="N/A"/>
    <s v="N/A"/>
    <m/>
    <s v="SIGE2"/>
    <s v="Promover los derechos de los NNA y prevenir los riesgos o amenazas de vulneración de los mismos"/>
    <m/>
    <x v="0"/>
    <x v="0"/>
    <s v="LP1-C1"/>
    <s v="Indicadores y metas de gobierno"/>
    <s v="PA-11"/>
    <x v="1"/>
    <s v="Director(a) Niñez y Adolescencia "/>
    <x v="19"/>
    <s v="Porcentaje del  diseño e implementación de la ruta integral de atenciones de infancia y adolescencia."/>
    <n v="0.3"/>
    <n v="5.5813953488372094E-3"/>
    <m/>
    <x v="0"/>
    <x v="1"/>
    <m/>
    <x v="0"/>
    <x v="0"/>
    <x v="1"/>
    <m/>
    <m/>
    <x v="0"/>
    <x v="1"/>
    <s v="Trimestral"/>
    <s v="Septiembre"/>
  </r>
  <r>
    <x v="1"/>
    <x v="1"/>
    <s v="N/A"/>
    <s v="N/A"/>
    <m/>
    <s v="SIGE2"/>
    <s v="Promover los derechos de los NNA y prevenir los riesgos o amenazas de vulneración de los mismos"/>
    <m/>
    <x v="0"/>
    <x v="0"/>
    <s v="LP1-C1"/>
    <s v="Indicadores y metas de gobierno"/>
    <s v="PA-12"/>
    <x v="1"/>
    <s v="Director(a) Niñez y Adolescencia "/>
    <x v="20"/>
    <s v="Porcentaje del diseño e implementación de la política pública integral de infancia y adolescencia."/>
    <n v="0.3"/>
    <n v="5.5813953488372094E-3"/>
    <m/>
    <x v="0"/>
    <x v="1"/>
    <m/>
    <x v="0"/>
    <x v="0"/>
    <x v="1"/>
    <m/>
    <m/>
    <x v="0"/>
    <x v="1"/>
    <s v="Trimestral"/>
    <s v="Septiembre"/>
  </r>
  <r>
    <x v="1"/>
    <x v="1"/>
    <s v="N/A"/>
    <s v="N/A"/>
    <m/>
    <s v="SIGE2"/>
    <s v="Promover los derechos de los NNA y prevenir los riesgos o amenazas de vulneración de los mismos"/>
    <m/>
    <x v="0"/>
    <x v="0"/>
    <s v="LP1-C1"/>
    <s v="Indicadores y metas de gobierno"/>
    <s v="PA-13"/>
    <x v="1"/>
    <s v="Director(a) Niñez y Adolescencia "/>
    <x v="21"/>
    <s v="Número de departamentos con la estrategia de prevención de embarazo en la adolescencia implementada "/>
    <n v="6"/>
    <n v="9.3023255813953487E-3"/>
    <m/>
    <x v="0"/>
    <x v="1"/>
    <m/>
    <x v="0"/>
    <x v="0"/>
    <x v="1"/>
    <m/>
    <m/>
    <x v="0"/>
    <x v="2"/>
    <s v="Trimestral"/>
    <s v="Septiembre"/>
  </r>
  <r>
    <x v="1"/>
    <x v="1"/>
    <s v="N/A"/>
    <s v="N/A"/>
    <m/>
    <s v="SIGE2"/>
    <s v="Promover los derechos de los NNA y prevenir los riesgos o amenazas de vulneración de los mismos"/>
    <m/>
    <x v="0"/>
    <x v="0"/>
    <s v="LP1-C1"/>
    <s v="Indicadores y metas de gobierno"/>
    <s v="PA-14"/>
    <x v="1"/>
    <s v="Director(a) Niñez y Adolescencia "/>
    <x v="22"/>
    <s v="Número de Municipios priorizados  con la implementación de la estrategia de prevención de embarazo en la adolescencia"/>
    <n v="75"/>
    <n v="9.3023255813953487E-3"/>
    <m/>
    <x v="0"/>
    <x v="1"/>
    <m/>
    <x v="0"/>
    <x v="0"/>
    <x v="0"/>
    <s v="x"/>
    <m/>
    <x v="0"/>
    <x v="2"/>
    <s v="Trimestral"/>
    <s v="Septiembre"/>
  </r>
  <r>
    <x v="1"/>
    <x v="1"/>
    <s v="N/A"/>
    <s v="N/A"/>
    <m/>
    <s v="SIGE2"/>
    <s v="Promover los derechos de los NNA y prevenir los riesgos o amenazas de vulneración de los mismos"/>
    <m/>
    <x v="0"/>
    <x v="0"/>
    <s v="LP1-C1"/>
    <s v="Indicadores y metas de gobierno"/>
    <s v="PA-15"/>
    <x v="1"/>
    <s v="Director(a) Niñez y Adolescencia "/>
    <x v="23"/>
    <s v="Número de  Agentes educativos, institucionales y comunitarios de Programas del ICBF formados en derechos sexuales y reproductivos y prevención del embarazo en la adolescencia"/>
    <n v="4000"/>
    <n v="8.4210526315789489E-3"/>
    <m/>
    <x v="0"/>
    <x v="0"/>
    <m/>
    <x v="0"/>
    <x v="0"/>
    <x v="1"/>
    <m/>
    <m/>
    <x v="0"/>
    <x v="0"/>
    <s v="Trimestral"/>
    <s v="Septiembre"/>
  </r>
  <r>
    <x v="1"/>
    <x v="1"/>
    <s v="N/A"/>
    <s v="N/A"/>
    <m/>
    <s v="SIGE2"/>
    <s v="Promover los derechos de los NNA y prevenir los riesgos o amenazas de vulneración de los mismos"/>
    <m/>
    <x v="0"/>
    <x v="0"/>
    <s v="LP1-C1"/>
    <s v="Indicadores y metas de gobierno"/>
    <s v="PA-16"/>
    <x v="1"/>
    <s v="Director(a) Niñez y Adolescencia "/>
    <x v="24"/>
    <s v="Número de niños, niñas y adolescentes participantes en programas de prevención "/>
    <n v="250000"/>
    <n v="8.4210526315789489E-3"/>
    <m/>
    <x v="0"/>
    <x v="0"/>
    <s v="x"/>
    <x v="0"/>
    <x v="0"/>
    <x v="1"/>
    <s v="x"/>
    <m/>
    <x v="0"/>
    <x v="0"/>
    <s v="Mensual"/>
    <s v="Marzo"/>
  </r>
  <r>
    <x v="1"/>
    <x v="1"/>
    <s v="N/A"/>
    <s v="N/A"/>
    <m/>
    <s v="SIGE2"/>
    <s v="Promover los derechos de los NNA y prevenir los riesgos o amenazas de vulneración de los mismos"/>
    <m/>
    <x v="0"/>
    <x v="0"/>
    <s v="LP1-C1"/>
    <s v="Indicadores y metas de gobierno"/>
    <s v="PA-17"/>
    <x v="1"/>
    <s v="Director(a) Niñez y Adolescencia "/>
    <x v="25"/>
    <s v="Número de ejercicios de promoción de la participación significativa de niños, niñas y adolescentes  en políticas, programas, proyectos y estrategias desarrollados en los territorios."/>
    <n v="436"/>
    <n v="5.5813953488372094E-3"/>
    <m/>
    <x v="0"/>
    <x v="1"/>
    <m/>
    <x v="0"/>
    <x v="0"/>
    <x v="1"/>
    <m/>
    <m/>
    <x v="1"/>
    <x v="1"/>
    <s v="Semestral"/>
    <s v="Junio"/>
  </r>
  <r>
    <x v="1"/>
    <x v="1"/>
    <s v="N/A"/>
    <s v="N/A"/>
    <m/>
    <s v="SIGE2"/>
    <s v="Promover los derechos de los NNA y prevenir los riesgos o amenazas de vulneración de los mismos"/>
    <m/>
    <x v="1"/>
    <x v="1"/>
    <s v="N/A"/>
    <s v="N/A"/>
    <s v="MPM2-01"/>
    <x v="1"/>
    <s v="Director(a) Niñez y Adolescencia "/>
    <x v="26"/>
    <s v="Numero de victimas NNA vinculados a Programas de Prevención "/>
    <n v="81900"/>
    <n v="1.8181818181818186E-3"/>
    <m/>
    <x v="0"/>
    <x v="0"/>
    <m/>
    <x v="1"/>
    <x v="1"/>
    <x v="1"/>
    <m/>
    <m/>
    <x v="0"/>
    <x v="0"/>
    <s v="Mensual"/>
    <s v="Marzo"/>
  </r>
  <r>
    <x v="1"/>
    <x v="1"/>
    <s v="N/A"/>
    <s v="N/A"/>
    <m/>
    <s v="SIGE2"/>
    <s v="Promover los derechos de los NNA y prevenir los riesgos o amenazas de vulneración de los mismos"/>
    <m/>
    <x v="1"/>
    <x v="1"/>
    <s v="N/A"/>
    <s v="N/A"/>
    <s v="MPM2-02"/>
    <x v="1"/>
    <s v="Director(a) Niñez y Adolescencia "/>
    <x v="27"/>
    <s v="Numero de horas de encuentros vivenciales realizados por el  Programa de Promoción y Prevención para la Protección Integral de los niños, niñas y adolescentes &quot;Generaciones con Bienestar&quot;  "/>
    <n v="1123089"/>
    <n v="1.8181818181818186E-3"/>
    <m/>
    <x v="0"/>
    <x v="0"/>
    <m/>
    <x v="1"/>
    <x v="1"/>
    <x v="1"/>
    <m/>
    <m/>
    <x v="0"/>
    <x v="0"/>
    <s v="Mensual"/>
    <s v="Marzo"/>
  </r>
  <r>
    <x v="1"/>
    <x v="1"/>
    <s v="N/A"/>
    <s v="N/A"/>
    <m/>
    <s v="SIGE2"/>
    <s v="Promover los derechos de los NNA y prevenir los riesgos o amenazas de vulneración de los mismos"/>
    <m/>
    <x v="1"/>
    <x v="1"/>
    <s v="N/A"/>
    <s v="N/A"/>
    <s v="MPM2-03"/>
    <x v="1"/>
    <s v="Director(a) Niñez y Adolescencia "/>
    <x v="28"/>
    <s v="Porcentaje de respuesta efectivas  a las  gestiones  realizadas por el operador para la activación de la ruta de restablecimiento derechos. "/>
    <n v="0.9"/>
    <n v="1.276595744680851E-3"/>
    <m/>
    <x v="0"/>
    <x v="0"/>
    <m/>
    <x v="1"/>
    <x v="1"/>
    <x v="1"/>
    <m/>
    <m/>
    <x v="0"/>
    <x v="1"/>
    <s v="Mensual"/>
    <s v="Julio"/>
  </r>
  <r>
    <x v="1"/>
    <x v="1"/>
    <s v="N/A"/>
    <s v="N/A"/>
    <m/>
    <s v="SIGE2"/>
    <s v="Promover los derechos de los NNA y prevenir los riesgos o amenazas de vulneración de los mismos"/>
    <m/>
    <x v="1"/>
    <x v="1"/>
    <s v="N/A"/>
    <s v="N/A"/>
    <s v="MPM2-04"/>
    <x v="1"/>
    <s v="Director(a) Niñez y Adolescencia "/>
    <x v="29"/>
    <s v="Porcentaje de casos de vulneración, amenaza o in observancia de derechos identificados por diagnostico de derechos, con gestiones realizadas por el operador para la activación de ruta de restablecimiento "/>
    <n v="0.9"/>
    <n v="1.276595744680851E-3"/>
    <m/>
    <x v="0"/>
    <x v="0"/>
    <m/>
    <x v="1"/>
    <x v="1"/>
    <x v="1"/>
    <m/>
    <m/>
    <x v="1"/>
    <x v="1"/>
    <s v="Mensual"/>
    <s v="Julio"/>
  </r>
  <r>
    <x v="1"/>
    <x v="1"/>
    <s v="N/A"/>
    <s v="N/A"/>
    <m/>
    <s v="SIGE2"/>
    <s v="Promover los derechos de los NNA y prevenir los riesgos o amenazas de vulneración de los mismos"/>
    <m/>
    <x v="1"/>
    <x v="1"/>
    <s v="N/A"/>
    <s v="N/A"/>
    <s v="MPM2-05"/>
    <x v="1"/>
    <s v="Director(a) Niñez y Adolescencia "/>
    <x v="30"/>
    <s v="Porcentaje de cumplimiento a la proyección de ejecución presupuestal de compromisos"/>
    <n v="1"/>
    <n v="1.276595744680851E-3"/>
    <m/>
    <x v="0"/>
    <x v="1"/>
    <m/>
    <x v="1"/>
    <x v="1"/>
    <x v="1"/>
    <m/>
    <m/>
    <x v="1"/>
    <x v="1"/>
    <s v="Mensual"/>
    <s v="Marz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18"/>
    <x v="2"/>
    <s v="Director(a) Familia y Comunidades"/>
    <x v="31"/>
    <s v="Número de Familias atendidas por  la modalidad &quot;Familias con bienestar&quot;"/>
    <n v="105488"/>
    <n v="8.4210526315789489E-3"/>
    <m/>
    <x v="0"/>
    <x v="0"/>
    <s v="x"/>
    <x v="0"/>
    <x v="0"/>
    <x v="0"/>
    <s v="x"/>
    <m/>
    <x v="0"/>
    <x v="0"/>
    <s v="Mensual"/>
    <s v="Juli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19"/>
    <x v="2"/>
    <s v="Director(a) Familia y Comunidades"/>
    <x v="32"/>
    <s v="Número de Familias de grupos étnicos atendidas por la modalidad &quot;Territorios Étnicos con Bienestar&quot;."/>
    <n v="22000"/>
    <n v="8.4210526315789489E-3"/>
    <m/>
    <x v="0"/>
    <x v="1"/>
    <m/>
    <x v="0"/>
    <x v="0"/>
    <x v="1"/>
    <s v="x"/>
    <m/>
    <x v="0"/>
    <x v="0"/>
    <s v="Mensual"/>
    <s v="Juli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20"/>
    <x v="2"/>
    <s v="Director(a) Familia y Comunidades"/>
    <x v="33"/>
    <s v="Porcentaje de avance en el diseño e implementación de un modelo de enfoque conceptual de inclusión y atención a las familias con las áreas misionales"/>
    <n v="0.2"/>
    <n v="8.4210526315789489E-3"/>
    <m/>
    <x v="0"/>
    <x v="1"/>
    <m/>
    <x v="0"/>
    <x v="0"/>
    <x v="1"/>
    <m/>
    <m/>
    <x v="1"/>
    <x v="0"/>
    <s v="Trimestral"/>
    <s v="Marzo"/>
  </r>
  <r>
    <x v="2"/>
    <x v="2"/>
    <s v="N/A"/>
    <s v="N/A"/>
    <m/>
    <s v="SIGE3"/>
    <s v="Fortalecer en las familias y comunidades étnicas capacidades que promuevan su desarrollo, fortalezcan sus vínculos de cuidado mutuo y prevengan la violencia intrafamiliar y de género."/>
    <m/>
    <x v="0"/>
    <x v="0"/>
    <s v="LP1-C1"/>
    <s v="Indicadores y metas de gobierno"/>
    <s v="PA-21"/>
    <x v="2"/>
    <s v="Director(a) Familia y Comunidades"/>
    <x v="34"/>
    <s v="Número de Familias atendidas mediante formas innovadoras de intervención"/>
    <n v="500"/>
    <n v="9.3023255813953487E-3"/>
    <m/>
    <x v="0"/>
    <x v="1"/>
    <m/>
    <x v="0"/>
    <x v="0"/>
    <x v="1"/>
    <m/>
    <m/>
    <x v="0"/>
    <x v="2"/>
    <s v="Bimestral"/>
    <s v="Agosto"/>
  </r>
  <r>
    <x v="2"/>
    <x v="2"/>
    <s v="N/A"/>
    <s v="N/A"/>
    <m/>
    <s v="SIGE3"/>
    <s v="Fortalecer en las familias y comunidades étnicas capacidades que promuevan su desarrollo, fortalezcan sus vínculos de cuidado mutuo y prevengan la violencia intrafamiliar y de género."/>
    <m/>
    <x v="1"/>
    <x v="1"/>
    <s v="N/A"/>
    <s v="N/A"/>
    <s v="MPM3-01"/>
    <x v="2"/>
    <s v="Director(a) Familia y Comunidades"/>
    <x v="35"/>
    <s v="Porcentaje de cumplimiento a la proyección de ejecución presupuestal de compromisos"/>
    <n v="1"/>
    <n v="1.276595744680851E-3"/>
    <m/>
    <x v="0"/>
    <x v="1"/>
    <m/>
    <x v="1"/>
    <x v="1"/>
    <x v="1"/>
    <m/>
    <m/>
    <x v="1"/>
    <x v="1"/>
    <s v="Mensual"/>
    <s v="Marzo"/>
  </r>
  <r>
    <x v="3"/>
    <x v="3"/>
    <s v="N/A"/>
    <s v="N/A"/>
    <m/>
    <s v="SIGE4"/>
    <s v="Promover la seguridad alimentaria y nutricional en el desarrollo de la primera infancia, los NNA y la familia."/>
    <m/>
    <x v="0"/>
    <x v="0"/>
    <s v="LP1-C1"/>
    <s v="Indicadores y metas de gobierno"/>
    <s v="PA-22"/>
    <x v="3"/>
    <s v="Director(a) Nutrición"/>
    <x v="36"/>
    <s v="Porcentaje de niños y niñas entre dos y cinco años reportados al Sistema de Seguimiento Nutricional (excluyendo FAMI, RN) con desnutrición aguda que mejoraron su estado Nutricional."/>
    <n v="0.8"/>
    <n v="9.3023255813953487E-3"/>
    <m/>
    <x v="0"/>
    <x v="0"/>
    <s v="x"/>
    <x v="0"/>
    <x v="1"/>
    <x v="1"/>
    <m/>
    <m/>
    <x v="0"/>
    <x v="2"/>
    <s v="Semestral"/>
    <s v="Junio"/>
  </r>
  <r>
    <x v="3"/>
    <x v="3"/>
    <s v="N/A"/>
    <s v="N/A"/>
    <m/>
    <s v="SIGE4"/>
    <s v="Promover la seguridad alimentaria y nutricional en el desarrollo de la primera infancia, los NNA y la familia."/>
    <m/>
    <x v="0"/>
    <x v="0"/>
    <s v="LP1-C1"/>
    <s v="Indicadores y metas de gobierno"/>
    <s v="PA-23"/>
    <x v="3"/>
    <s v="Director(a) Nutrición"/>
    <x v="37"/>
    <s v="Porcentaje de niños y niñas que mejoraron su estado Nutricional que se encuentran en la modalidad Recuperación Nutricional con Enfoque Comunitario - RNEC"/>
    <n v="0.8"/>
    <n v="9.3023255813953487E-3"/>
    <m/>
    <x v="0"/>
    <x v="0"/>
    <s v="x"/>
    <x v="0"/>
    <x v="1"/>
    <x v="1"/>
    <m/>
    <m/>
    <x v="0"/>
    <x v="2"/>
    <s v="Semestral"/>
    <s v="Junio"/>
  </r>
  <r>
    <x v="3"/>
    <x v="3"/>
    <s v="N/A"/>
    <s v="N/A"/>
    <m/>
    <s v="SIGE4"/>
    <s v="Promover la seguridad alimentaria y nutricional en el desarrollo de la primera infancia, los NNA y la familia."/>
    <m/>
    <x v="0"/>
    <x v="0"/>
    <s v="LP1-C1"/>
    <s v="Indicadores y metas de gobierno"/>
    <s v="PA-24"/>
    <x v="3"/>
    <s v="Director(a) Nutrición"/>
    <x v="38"/>
    <s v="Numero de Toneladas distribuidas de Bienestarina"/>
    <n v="22000"/>
    <n v="5.5813953488372094E-3"/>
    <m/>
    <x v="0"/>
    <x v="1"/>
    <m/>
    <x v="0"/>
    <x v="0"/>
    <x v="1"/>
    <m/>
    <m/>
    <x v="1"/>
    <x v="1"/>
    <s v="Mensual"/>
    <s v="Enero"/>
  </r>
  <r>
    <x v="3"/>
    <x v="3"/>
    <s v="N/A"/>
    <s v="N/A"/>
    <m/>
    <s v="SIGE4"/>
    <s v="Promover la seguridad alimentaria y nutricional en el desarrollo de la primera infancia, los NNA y la familia."/>
    <m/>
    <x v="0"/>
    <x v="0"/>
    <s v="LP1-C1"/>
    <s v="Indicadores y metas de gobierno"/>
    <s v="PA-25"/>
    <x v="3"/>
    <s v="Director(a) Nutrición"/>
    <x v="39"/>
    <s v="Numero de Toneladas producidas de Bienestarina"/>
    <n v="22000"/>
    <n v="5.5813953488372094E-3"/>
    <m/>
    <x v="0"/>
    <x v="1"/>
    <m/>
    <x v="0"/>
    <x v="0"/>
    <x v="1"/>
    <m/>
    <m/>
    <x v="1"/>
    <x v="1"/>
    <s v="Mensual"/>
    <s v="Febrero"/>
  </r>
  <r>
    <x v="3"/>
    <x v="3"/>
    <s v="N/A"/>
    <s v="N/A"/>
    <m/>
    <s v="SIGE4"/>
    <s v="Promover la seguridad alimentaria y nutricional en el desarrollo de la primera infancia, los NNA y la familia."/>
    <m/>
    <x v="0"/>
    <x v="0"/>
    <s v="LP1-C1"/>
    <s v="Indicadores y metas de gobierno"/>
    <s v="PA-26"/>
    <x v="3"/>
    <s v="Director(a) Nutrición"/>
    <x v="40"/>
    <s v="Porcentaje de Mujeres en periodo de Gestación y Madres en periodo de Lactancia con bajo peso atendidas mediante la modalidad de Recuperación Nutricional con Énfasis en los Primeros 1.000 días que mejoran su estado nutricional."/>
    <n v="0.7"/>
    <n v="9.3023255813953487E-3"/>
    <m/>
    <x v="0"/>
    <x v="0"/>
    <s v="x"/>
    <x v="0"/>
    <x v="0"/>
    <x v="1"/>
    <m/>
    <m/>
    <x v="0"/>
    <x v="2"/>
    <s v="Semestral"/>
    <s v="Junio"/>
  </r>
  <r>
    <x v="3"/>
    <x v="3"/>
    <s v="N/A"/>
    <s v="N/A"/>
    <m/>
    <s v="SIGE4"/>
    <s v="Promover la seguridad alimentaria y nutricional en el desarrollo de la primera infancia, los NNA y la familia."/>
    <m/>
    <x v="0"/>
    <x v="0"/>
    <s v="LP1-C1"/>
    <s v="Indicadores y metas de gobierno"/>
    <s v="PA-27"/>
    <x v="3"/>
    <s v="Director(a) Nutrición"/>
    <x v="41"/>
    <s v="Porcentaje de niños y niñas que fueron atendidos en las modalidades de la Estrategia de Recuperación Nutricional y mejoraron su estado nutricional"/>
    <n v="0.8"/>
    <n v="9.3023255813953487E-3"/>
    <m/>
    <x v="0"/>
    <x v="0"/>
    <s v="x"/>
    <x v="0"/>
    <x v="0"/>
    <x v="1"/>
    <m/>
    <m/>
    <x v="0"/>
    <x v="2"/>
    <s v="Semestral"/>
    <s v="Junio"/>
  </r>
  <r>
    <x v="3"/>
    <x v="3"/>
    <s v="N/A"/>
    <s v="N/A"/>
    <m/>
    <s v="SIGE4"/>
    <s v="Promover la seguridad alimentaria y nutricional en el desarrollo de la primera infancia, los NNA y la familia."/>
    <m/>
    <x v="0"/>
    <x v="0"/>
    <s v="LP1-C1"/>
    <s v="Indicadores y metas de gobierno"/>
    <s v="PA-28"/>
    <x v="3"/>
    <s v="Director(a) Nutrición"/>
    <x v="42"/>
    <s v="Numero de Entes Territoriales asesorados en las acciones propias de la Política de Seguridad Alimentaria y Nutricional"/>
    <n v="16"/>
    <n v="8.4210526315789489E-3"/>
    <m/>
    <x v="0"/>
    <x v="1"/>
    <m/>
    <x v="0"/>
    <x v="0"/>
    <x v="1"/>
    <m/>
    <m/>
    <x v="0"/>
    <x v="0"/>
    <s v="Semestral"/>
    <s v="Junio"/>
  </r>
  <r>
    <x v="3"/>
    <x v="3"/>
    <s v="N/A"/>
    <s v="N/A"/>
    <m/>
    <s v="SIGE4"/>
    <s v="Promover la seguridad alimentaria y nutricional en el desarrollo de la primera infancia, los NNA y la familia."/>
    <m/>
    <x v="0"/>
    <x v="0"/>
    <s v="LP1-C1"/>
    <s v="Indicadores y metas de gobierno"/>
    <s v="PA-29"/>
    <x v="3"/>
    <s v="Director(a) Nutrición"/>
    <x v="43"/>
    <s v="Numero de capacitaciones a Servidores Públicos, contratistas y Agentes del Sistema Nacional de Bienestar Familiar en las acciones propias de la Política de Seguridad Alimentaria y Nutricional"/>
    <n v="1050"/>
    <n v="8.4210526315789489E-3"/>
    <m/>
    <x v="0"/>
    <x v="1"/>
    <m/>
    <x v="0"/>
    <x v="0"/>
    <x v="1"/>
    <m/>
    <m/>
    <x v="0"/>
    <x v="0"/>
    <s v="Semestral"/>
    <s v="Junio"/>
  </r>
  <r>
    <x v="3"/>
    <x v="3"/>
    <s v="N/A"/>
    <s v="N/A"/>
    <m/>
    <s v="SIGE4"/>
    <s v="Promover la seguridad alimentaria y nutricional en el desarrollo de la primera infancia, los NNA y la familia."/>
    <m/>
    <x v="0"/>
    <x v="0"/>
    <s v="LP1-C1"/>
    <s v="Indicadores y metas de gobierno"/>
    <s v="PA-30"/>
    <x v="3"/>
    <s v="Director(a) Nutrición"/>
    <x v="44"/>
    <s v="Numero de niñas y niños menores de 5 años y mujeres gestantes microfocalizados en el marco del el Plan de Mitigación y Riesgo de Desnutrición"/>
    <n v="40000"/>
    <n v="8.4210526315789489E-3"/>
    <m/>
    <x v="0"/>
    <x v="1"/>
    <m/>
    <x v="0"/>
    <x v="0"/>
    <x v="1"/>
    <s v="x"/>
    <m/>
    <x v="0"/>
    <x v="0"/>
    <s v="Semestral"/>
    <s v="Junio"/>
  </r>
  <r>
    <x v="3"/>
    <x v="3"/>
    <s v="N/A"/>
    <s v="N/A"/>
    <m/>
    <s v="SIGE4"/>
    <s v="Promover la seguridad alimentaria y nutricional en el desarrollo de la primera infancia, los NNA y la familia."/>
    <m/>
    <x v="1"/>
    <x v="1"/>
    <s v="N/A"/>
    <s v="N/A"/>
    <s v="MPM4-01"/>
    <x v="3"/>
    <s v="Director(a) Nutrición"/>
    <x v="45"/>
    <s v="Porcentaje de niños y niñas que recuperaron su estado Nutricional que se encuentran en la modalidad de Centros de Recuperación Nutricional - CRN"/>
    <n v="0.8"/>
    <n v="3.7499999999999999E-3"/>
    <m/>
    <x v="0"/>
    <x v="0"/>
    <s v="x"/>
    <x v="1"/>
    <x v="1"/>
    <x v="1"/>
    <m/>
    <m/>
    <x v="0"/>
    <x v="2"/>
    <s v="Semestral"/>
    <s v="Junio"/>
  </r>
  <r>
    <x v="3"/>
    <x v="3"/>
    <s v="N/A"/>
    <s v="N/A"/>
    <m/>
    <s v="SIGE4"/>
    <s v="Promover la seguridad alimentaria y nutricional en el desarrollo de la primera infancia, los NNA y la familia."/>
    <m/>
    <x v="1"/>
    <x v="1"/>
    <s v="N/A"/>
    <s v="N/A"/>
    <s v="MPM4-02"/>
    <x v="3"/>
    <s v="Director(a) Nutrición"/>
    <x v="46"/>
    <s v="Porcentaje de niños de 6  meses  a 2 años reportados al Sistema de Seguimiento Nutricional – SSN pertenecientes al programa FAMI y CDI Modalidad Familiar, con desnutrición global  que mejoran su estado nutricional."/>
    <n v="0.75"/>
    <n v="3.7499999999999999E-3"/>
    <m/>
    <x v="0"/>
    <x v="0"/>
    <s v="x"/>
    <x v="1"/>
    <x v="1"/>
    <x v="1"/>
    <m/>
    <m/>
    <x v="0"/>
    <x v="2"/>
    <s v="Semestral"/>
    <s v="Junio"/>
  </r>
  <r>
    <x v="3"/>
    <x v="3"/>
    <s v="N/A"/>
    <s v="N/A"/>
    <m/>
    <s v="SIGE4"/>
    <s v="Promover la seguridad alimentaria y nutricional en el desarrollo de la primera infancia, los NNA y la familia."/>
    <m/>
    <x v="1"/>
    <x v="1"/>
    <s v="N/A"/>
    <s v="N/A"/>
    <s v="MPM4-04"/>
    <x v="3"/>
    <s v="Director(a) Nutrición"/>
    <x v="47"/>
    <s v="Porcentaje de niños y niñas reportados al Sistema de Seguimiento Nutricional –SSN en HI, CDI  y HCB (excluyendo FAMI y menores de 2 años) que permanecieron con  Obesidad"/>
    <n v="0.4"/>
    <n v="3.7499999999999999E-3"/>
    <m/>
    <x v="0"/>
    <x v="0"/>
    <s v="x"/>
    <x v="1"/>
    <x v="1"/>
    <x v="1"/>
    <m/>
    <m/>
    <x v="0"/>
    <x v="2"/>
    <s v="Semestral"/>
    <s v="Junio"/>
  </r>
  <r>
    <x v="3"/>
    <x v="3"/>
    <s v="N/A"/>
    <s v="N/A"/>
    <m/>
    <s v="SIGE4"/>
    <s v="Promover la seguridad alimentaria y nutricional en el desarrollo de la primera infancia, los NNA y la familia."/>
    <m/>
    <x v="1"/>
    <x v="1"/>
    <s v="N/A"/>
    <s v="N/A"/>
    <s v="MPM4-07"/>
    <x v="3"/>
    <s v="Director(a) Nutrición"/>
    <x v="48"/>
    <s v="Porcentaje de niños y niñas que mejoraron su estado Nutricional que se encuentran en la modalidad Recuperación Nutricional con Énfasis en los Primeros 1.000 Días - RN1.000"/>
    <n v="0.8"/>
    <n v="3.7499999999999999E-3"/>
    <m/>
    <x v="0"/>
    <x v="0"/>
    <s v="x"/>
    <x v="1"/>
    <x v="1"/>
    <x v="1"/>
    <m/>
    <m/>
    <x v="0"/>
    <x v="2"/>
    <s v="Semestral"/>
    <s v="Junio"/>
  </r>
  <r>
    <x v="3"/>
    <x v="3"/>
    <s v="N/A"/>
    <s v="N/A"/>
    <m/>
    <s v="SIGE4"/>
    <s v="Promover la seguridad alimentaria y nutricional en el desarrollo de la primera infancia, los NNA y la familia."/>
    <m/>
    <x v="1"/>
    <x v="1"/>
    <s v="N/A"/>
    <s v="N/A"/>
    <s v="MPM4-08"/>
    <x v="3"/>
    <s v="Director(a) Nutrición"/>
    <x v="49"/>
    <s v="Porcentaje de niños y niñas que nacen con peso adecuado para la edad gestacional, hijos de mujeres con bajo peso durante la gestación que recibieron atención en la modalidad de Recuperación Nutricional con Énfasis en los Primeros 1.000 días. "/>
    <n v="0.8"/>
    <n v="3.7499999999999999E-3"/>
    <m/>
    <x v="0"/>
    <x v="0"/>
    <s v="x"/>
    <x v="1"/>
    <x v="1"/>
    <x v="1"/>
    <m/>
    <m/>
    <x v="0"/>
    <x v="2"/>
    <s v="Semestral"/>
    <s v="Junio"/>
  </r>
  <r>
    <x v="3"/>
    <x v="3"/>
    <s v="N/A"/>
    <s v="N/A"/>
    <m/>
    <s v="SIGE4"/>
    <s v="Promover la seguridad alimentaria y nutricional en el desarrollo de la primera infancia, los NNA y la familia."/>
    <m/>
    <x v="1"/>
    <x v="1"/>
    <s v="N/A"/>
    <s v="N/A"/>
    <s v="MPM4-09"/>
    <x v="3"/>
    <s v="Director(a) Nutrición"/>
    <x v="50"/>
    <s v="Porcentaje de cumplimiento a la proyección de ejecución presupuestal de compromisos"/>
    <n v="1"/>
    <n v="1.276595744680851E-3"/>
    <m/>
    <x v="0"/>
    <x v="1"/>
    <m/>
    <x v="1"/>
    <x v="1"/>
    <x v="1"/>
    <m/>
    <m/>
    <x v="1"/>
    <x v="1"/>
    <s v="Mensual"/>
    <s v="Marzo"/>
  </r>
  <r>
    <x v="4"/>
    <x v="4"/>
    <s v="MPM5-P1"/>
    <s v="Gestión Restablecimiento de Derechos"/>
    <m/>
    <s v="SIGE5"/>
    <s v="Garantizar la protección integral de los NNA en coordinación con las instancias del SNBF."/>
    <m/>
    <x v="0"/>
    <x v="0"/>
    <s v="LP1-C1"/>
    <s v="Indicadores y metas de gobierno"/>
    <s v="PA-31"/>
    <x v="4"/>
    <s v="Subdirector(a) Restablecimiento de Derechos "/>
    <x v="51"/>
    <s v="Porcentaje de adolescentes y jóvenes sin discapacidad  mayores de 15 años, con declaratoria de adoptabilidad, desvinculados  de los grupos organizados al margen de la ley y/o vinculados al SRPA , con estudios de bachillerato terminado que estén vinculados a procesos de formación. "/>
    <n v="1"/>
    <n v="9.3023255813953487E-3"/>
    <m/>
    <x v="0"/>
    <x v="0"/>
    <s v="x"/>
    <x v="0"/>
    <x v="1"/>
    <x v="1"/>
    <m/>
    <m/>
    <x v="0"/>
    <x v="2"/>
    <s v="Trimestral"/>
    <s v="Marzo"/>
  </r>
  <r>
    <x v="4"/>
    <x v="4"/>
    <s v="MPM5-P1"/>
    <s v="Gestión Restablecimiento de Derechos"/>
    <m/>
    <s v="SIGE5"/>
    <s v="Garantizar la protección integral de los NNA en coordinación con las instancias del SNBF."/>
    <m/>
    <x v="0"/>
    <x v="0"/>
    <s v="LP1-C1"/>
    <s v="Indicadores y metas de gobierno"/>
    <s v="PA-32"/>
    <x v="4"/>
    <s v="Subdirector(a) Restablecimiento de Derechos "/>
    <x v="52"/>
    <s v="Porcentaje de niños, niñas y adolescentes menores de 18 años en protección con auto de apertura de investigación con situación legal dentro de los 120 días definidos por la ley."/>
    <n v="1"/>
    <n v="9.3023255813953487E-3"/>
    <m/>
    <x v="0"/>
    <x v="0"/>
    <s v="x"/>
    <x v="0"/>
    <x v="1"/>
    <x v="1"/>
    <m/>
    <m/>
    <x v="0"/>
    <x v="2"/>
    <s v="Mensual"/>
    <s v="Enero"/>
  </r>
  <r>
    <x v="4"/>
    <x v="4"/>
    <s v="MPM5-P1"/>
    <s v="Gestión Restablecimiento de Derechos"/>
    <m/>
    <s v="SIGE5"/>
    <s v="Garantizar la protección integral de los NNA en coordinación con las instancias del SNBF."/>
    <m/>
    <x v="0"/>
    <x v="0"/>
    <s v="LP1-C1"/>
    <s v="Indicadores y metas de gobierno"/>
    <s v="PA-33"/>
    <x v="4"/>
    <s v="Subdirector(a) Restablecimiento de Derechos "/>
    <x v="53"/>
    <s v="Porcentaje de niños, niñas, adolescentes y jóvenes víctimas de reclutamiento ilícito que se desvinculan de los grupos armados organizados al margen de la ley, que egresan del programa especializado cumpliendo los objetivos del mismo."/>
    <n v="0.65"/>
    <n v="9.3023255813953487E-3"/>
    <m/>
    <x v="0"/>
    <x v="1"/>
    <m/>
    <x v="0"/>
    <x v="1"/>
    <x v="1"/>
    <m/>
    <m/>
    <x v="0"/>
    <x v="2"/>
    <s v="Mensual"/>
    <s v="Febrero"/>
  </r>
  <r>
    <x v="4"/>
    <x v="4"/>
    <s v="MPM5-P1"/>
    <s v="Gestión Restablecimiento de Derechos"/>
    <m/>
    <s v="SIGE5"/>
    <s v="Garantizar la protección integral de los NNA en coordinación con las instancias del SNBF."/>
    <m/>
    <x v="0"/>
    <x v="0"/>
    <s v="LP1-C1"/>
    <s v="Indicadores y metas de gobierno"/>
    <s v="PA-34"/>
    <x v="4"/>
    <s v="Subdirector(a) Restablecimiento de Derechos "/>
    <x v="54"/>
    <s v="Porcentaje de niños, niñas y adolescente víctimas del desplazamiento forzado con proceso de acompañamiento familiar por las unidades móviles para contribuir a la atención, asistencia, reparación integral y al restablecimiento de sus derechos."/>
    <n v="1"/>
    <n v="5.5813953488372094E-3"/>
    <m/>
    <x v="0"/>
    <x v="0"/>
    <m/>
    <x v="0"/>
    <x v="1"/>
    <x v="1"/>
    <m/>
    <m/>
    <x v="0"/>
    <x v="1"/>
    <s v="Mensual"/>
    <s v="Mayo"/>
  </r>
  <r>
    <x v="4"/>
    <x v="4"/>
    <s v="MPM5-P1"/>
    <s v="Gestión Restablecimiento de Derechos"/>
    <m/>
    <s v="SIGE5"/>
    <s v="Garantizar la protección integral de los NNA en coordinación con las instancias del SNBF."/>
    <m/>
    <x v="0"/>
    <x v="0"/>
    <s v="LP1-C1"/>
    <s v="Indicadores y metas de gobierno"/>
    <s v="PA-35"/>
    <x v="4"/>
    <s v="Subdirector(a) Restablecimiento de Derechos "/>
    <x v="55"/>
    <s v="Porcentaje de solicitudes de atención humanitaria cobradas en efectivo del programa de alimentación en la transición para hogares desplazados. "/>
    <n v="0.8"/>
    <n v="5.5813953488372094E-3"/>
    <m/>
    <x v="0"/>
    <x v="1"/>
    <m/>
    <x v="0"/>
    <x v="1"/>
    <x v="1"/>
    <m/>
    <m/>
    <x v="0"/>
    <x v="1"/>
    <s v="Trimestral"/>
    <s v="Marzo"/>
  </r>
  <r>
    <x v="4"/>
    <x v="4"/>
    <s v="MPM5-P1"/>
    <s v="Gestión Restablecimiento de Derechos"/>
    <m/>
    <s v="SIGE5"/>
    <s v="Garantizar la protección integral de los NNA en coordinación con las instancias del SNBF."/>
    <m/>
    <x v="0"/>
    <x v="0"/>
    <s v="LP1-C1"/>
    <s v="Indicadores y metas de gobierno"/>
    <s v="PA-36"/>
    <x v="4"/>
    <s v="Subdirector(a) Restablecimiento de Derechos "/>
    <x v="56"/>
    <s v="Porcentaje de Autoridades Administrativas y Equipos Técnicos Interdisciplinarios, capacitados en el proceso Administrativo de Restablecimiento de Derechos y temáticas afines."/>
    <n v="0.44"/>
    <n v="5.5813953488372094E-3"/>
    <m/>
    <x v="0"/>
    <x v="1"/>
    <m/>
    <x v="0"/>
    <x v="0"/>
    <x v="1"/>
    <m/>
    <m/>
    <x v="0"/>
    <x v="1"/>
    <s v="Anual "/>
    <s v="Diciembre"/>
  </r>
  <r>
    <x v="4"/>
    <x v="4"/>
    <s v="MPM5-P1"/>
    <s v="Gestión Restablecimiento de Derechos"/>
    <m/>
    <s v="SIGE5"/>
    <s v="Garantizar la protección integral de los NNA en coordinación con las instancias del SNBF."/>
    <m/>
    <x v="0"/>
    <x v="0"/>
    <s v="LP1-C1"/>
    <s v="Indicadores y metas de gobierno"/>
    <s v="PA-37"/>
    <x v="4"/>
    <s v="Subdirector(a) Restablecimiento de Derechos "/>
    <x v="57"/>
    <s v="Porcentaje de Defensorías de Familias  y equipos técnicos interdisciplinarios, capacitados en la ruta de actuaciones especiales en el proceso de restablecimiento de Derechos con enfoque diferencial y población."/>
    <n v="0.34"/>
    <n v="5.5813953488372094E-3"/>
    <m/>
    <x v="0"/>
    <x v="1"/>
    <m/>
    <x v="0"/>
    <x v="0"/>
    <x v="1"/>
    <m/>
    <m/>
    <x v="0"/>
    <x v="1"/>
    <s v="Trimestral"/>
    <s v="Marzo"/>
  </r>
  <r>
    <x v="4"/>
    <x v="4"/>
    <s v="MPM5-P1"/>
    <s v="Gestión Restablecimiento de Derechos"/>
    <m/>
    <s v="SIGE5"/>
    <s v="Garantizar la protección integral de los NNA en coordinación con las instancias del SNBF."/>
    <m/>
    <x v="0"/>
    <x v="0"/>
    <s v="LP1-C1"/>
    <s v="Indicadores y metas de gobierno"/>
    <s v="PA-38"/>
    <x v="4"/>
    <s v="Subdirector(a) Restablecimiento de Derechos "/>
    <x v="58"/>
    <s v="Número de municipios con asistencia técnica para la implementación de las rutas de atención integral para el Restablecimiento de Derechos de la menor de 14 años embarazada."/>
    <n v="100"/>
    <n v="5.5813953488372094E-3"/>
    <m/>
    <x v="0"/>
    <x v="1"/>
    <m/>
    <x v="0"/>
    <x v="0"/>
    <x v="0"/>
    <s v="x"/>
    <m/>
    <x v="1"/>
    <x v="1"/>
    <s v="Trimestral"/>
    <s v="Marzo"/>
  </r>
  <r>
    <x v="4"/>
    <x v="4"/>
    <s v="MPM5-P1"/>
    <s v="Gestión Restablecimiento de Derechos"/>
    <m/>
    <s v="SIGE5"/>
    <s v="Garantizar la protección integral de los NNA en coordinación con las instancias del SNBF."/>
    <m/>
    <x v="1"/>
    <x v="1"/>
    <s v="N/A"/>
    <s v="N/A"/>
    <s v="MPM5-P1-01"/>
    <x v="4"/>
    <s v="Subdirector(a) Restablecimiento de Derechos "/>
    <x v="59"/>
    <s v="Porcentaje de Niños, niñas y adolescentes en Proceso Administrativo de Restablecimiento de Derechos PARD ubicados en la modalidad de hogar sustituto o medio Institucional Internado con permanencia mayor a 12 meses."/>
    <n v="0.08"/>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2"/>
    <x v="4"/>
    <s v="Subdirector(a) Restablecimiento de Derechos "/>
    <x v="60"/>
    <s v="Porcentaje de niños, niñas y adolescentes que reingresan al proceso de restablecimiento de derechos."/>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3"/>
    <x v="4"/>
    <s v="Subdirector(a) Restablecimiento de Derechos "/>
    <x v="61"/>
    <s v="Porcentaje de niños, niñas o adolescentes con auto de apertura de investigación que llevan entre 121 y 180 días sin situación legal definida o con fallos ejecutoriados pendientes."/>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4"/>
    <x v="4"/>
    <s v="Subdirector(a) Restablecimiento de Derechos "/>
    <x v="62"/>
    <s v="Porcentaje de niños, niñas y adolescentes con auto de apertura de investigación que llevan más de 180 días sin situación legal definida o con fallos ejecutoriados pendientes. "/>
    <n v="0"/>
    <n v="3.7499999999999999E-3"/>
    <m/>
    <x v="0"/>
    <x v="0"/>
    <s v="x"/>
    <x v="1"/>
    <x v="1"/>
    <x v="1"/>
    <m/>
    <m/>
    <x v="0"/>
    <x v="2"/>
    <s v="Mensual"/>
    <s v="Enero"/>
  </r>
  <r>
    <x v="4"/>
    <x v="4"/>
    <s v="MPM5-P1"/>
    <s v="Gestión Restablecimiento de Derechos"/>
    <m/>
    <s v="SIGE5"/>
    <s v="Garantizar la protección integral de los NNA en coordinación con las instancias del SNBF."/>
    <m/>
    <x v="1"/>
    <x v="1"/>
    <s v="N/A"/>
    <s v="N/A"/>
    <s v="MPM5-P1-05"/>
    <x v="4"/>
    <s v="Subdirector(a) Restablecimiento de Derechos "/>
    <x v="63"/>
    <s v="Porcentaje de procesos administrativos de restablecimiento de derechos que son remitidos a Juzgados de Familia, por pérdida de competencia."/>
    <n v="1"/>
    <n v="1.276595744680851E-3"/>
    <m/>
    <x v="0"/>
    <x v="0"/>
    <s v="x"/>
    <x v="1"/>
    <x v="1"/>
    <x v="1"/>
    <m/>
    <m/>
    <x v="0"/>
    <x v="1"/>
    <s v="Mensual"/>
    <s v="Enero"/>
  </r>
  <r>
    <x v="4"/>
    <x v="4"/>
    <s v="MPM5-P1"/>
    <s v="Gestión Restablecimiento de Derechos"/>
    <m/>
    <s v="SIGE5"/>
    <s v="Garantizar la protección integral de los NNA en coordinación con las instancias del SNBF."/>
    <m/>
    <x v="1"/>
    <x v="1"/>
    <s v="N/A"/>
    <s v="N/A"/>
    <s v="MPM5-P1-06"/>
    <x v="4"/>
    <s v="Subdirector(a) Restablecimiento de Derechos "/>
    <x v="64"/>
    <s v="Porcentaje del presupuesto ejecutado (obligaciones acumuladas de la vigencia), del total del presupuesto asignado como proyecto de inversión de Protección."/>
    <n v="1"/>
    <n v="1.276595744680851E-3"/>
    <m/>
    <x v="0"/>
    <x v="0"/>
    <m/>
    <x v="1"/>
    <x v="1"/>
    <x v="1"/>
    <m/>
    <m/>
    <x v="1"/>
    <x v="1"/>
    <s v="Mensual"/>
    <s v="Enero"/>
  </r>
  <r>
    <x v="4"/>
    <x v="4"/>
    <s v="MPM5-P1"/>
    <s v="Gestión Restablecimiento de Derechos"/>
    <m/>
    <s v="SIGE5"/>
    <s v="Garantizar la protección integral de los NNA en coordinación con las instancias del SNBF."/>
    <m/>
    <x v="1"/>
    <x v="1"/>
    <s v="N/A"/>
    <s v="N/A"/>
    <s v="MPM5-P1-07"/>
    <x v="4"/>
    <s v="Subdirector(a) Restablecimiento de Derechos "/>
    <x v="65"/>
    <s v="Porcentaje  de familias con personas con discapacidad  en situación de vulnerabilidad (SISBEN bajo criterio de inclusión determinados por el ICBF), que ingresaron al programa UNAFA y cumplieron los objetivos del mismo."/>
    <n v="0.94"/>
    <n v="3.7499999999999999E-3"/>
    <m/>
    <x v="0"/>
    <x v="0"/>
    <m/>
    <x v="1"/>
    <x v="1"/>
    <x v="1"/>
    <m/>
    <m/>
    <x v="0"/>
    <x v="2"/>
    <s v="Anual "/>
    <s v="Diciembre"/>
  </r>
  <r>
    <x v="4"/>
    <x v="4"/>
    <s v="MPM5-P1"/>
    <s v="Gestión Restablecimiento de Derechos"/>
    <m/>
    <s v="SIGE5"/>
    <s v="Garantizar la protección integral de los NNA en coordinación con las instancias del SNBF."/>
    <m/>
    <x v="1"/>
    <x v="1"/>
    <s v="N/A"/>
    <s v="N/A"/>
    <s v="MPM5-P1-08"/>
    <x v="4"/>
    <s v="Subdirector(a) Restablecimiento de Derechos "/>
    <x v="66"/>
    <s v="Porcentaje de niños, niñas, adolescentes y mayores de 18 años con discapacidad atendidos en situación de inobservancia, amenaza o vulneración de sus derechos "/>
    <n v="1"/>
    <n v="3.7499999999999999E-3"/>
    <m/>
    <x v="0"/>
    <x v="0"/>
    <m/>
    <x v="1"/>
    <x v="1"/>
    <x v="1"/>
    <m/>
    <m/>
    <x v="0"/>
    <x v="2"/>
    <s v="Trimestral"/>
    <s v="Marzo"/>
  </r>
  <r>
    <x v="4"/>
    <x v="4"/>
    <s v="MPM5-P1"/>
    <s v="Gestión Restablecimiento de Derechos"/>
    <m/>
    <s v="SIGE5"/>
    <s v="Garantizar la protección integral de los NNA en coordinación con las instancias del SNBF."/>
    <m/>
    <x v="1"/>
    <x v="1"/>
    <s v="N/A"/>
    <s v="N/A"/>
    <s v="MPM5-P1-09"/>
    <x v="4"/>
    <s v="Subdirector(a) Restablecimiento de Derechos "/>
    <x v="67"/>
    <s v="Porcentaje de casos de niños, niñas y adolescentes que luego de ser devueltos por el comité de adopciones, se les resuelve  su situación, presentándose nuevamente a comité o reintegrándose a su medio familiar."/>
    <n v="0.8"/>
    <n v="3.7499999999999999E-3"/>
    <m/>
    <x v="0"/>
    <x v="0"/>
    <s v="x"/>
    <x v="1"/>
    <x v="1"/>
    <x v="1"/>
    <m/>
    <m/>
    <x v="0"/>
    <x v="2"/>
    <s v="Trimestral"/>
    <s v="Marzo"/>
  </r>
  <r>
    <x v="4"/>
    <x v="4"/>
    <s v="MPM5-P1"/>
    <s v="Gestión Restablecimiento de Derechos"/>
    <m/>
    <s v="SIGE5"/>
    <s v="Garantizar la protección integral de los NNA en coordinación con las instancias del SNBF."/>
    <m/>
    <x v="1"/>
    <x v="1"/>
    <s v="N/A"/>
    <s v="N/A"/>
    <s v="MPM5-P1-10"/>
    <x v="4"/>
    <s v="Subdirector(a) Restablecimiento de Derechos "/>
    <x v="68"/>
    <s v="Porcentaje de cumplimiento a la proyección de ejecución presupuestal de compromisos"/>
    <n v="1"/>
    <n v="1.276595744680851E-3"/>
    <m/>
    <x v="0"/>
    <x v="1"/>
    <m/>
    <x v="1"/>
    <x v="1"/>
    <x v="1"/>
    <m/>
    <m/>
    <x v="1"/>
    <x v="1"/>
    <s v="Mensual"/>
    <s v="Marzo"/>
  </r>
  <r>
    <x v="4"/>
    <x v="4"/>
    <s v="MPM5-P2"/>
    <s v="Gestión de Adopciones"/>
    <m/>
    <s v="SIGE5"/>
    <s v="Garantizar la protección integral de los NNA en coordinación con las instancias del SNBF."/>
    <m/>
    <x v="0"/>
    <x v="0"/>
    <s v="LP1-C1"/>
    <s v="Indicadores y metas de gobierno"/>
    <s v="PA-39"/>
    <x v="5"/>
    <s v="Subdirector(a) Adopciones"/>
    <x v="69"/>
    <s v="Porcentaje de Niños, niñas y adolescentes en situación de adoptabilidad en firme,  por consentimiento o por autorización,  SIN características especiales presentados a comité de adopciones, con familia asignada."/>
    <n v="1"/>
    <n v="9.3023255813953487E-3"/>
    <m/>
    <x v="0"/>
    <x v="0"/>
    <m/>
    <x v="0"/>
    <x v="1"/>
    <x v="1"/>
    <m/>
    <m/>
    <x v="0"/>
    <x v="2"/>
    <s v="Mensual"/>
    <s v="Enero"/>
  </r>
  <r>
    <x v="4"/>
    <x v="4"/>
    <s v="MPM5-P2"/>
    <s v="Gestión de Adopciones"/>
    <m/>
    <s v="SIGE5"/>
    <s v="Garantizar la protección integral de los NNA en coordinación con las instancias del SNBF."/>
    <m/>
    <x v="0"/>
    <x v="0"/>
    <s v="LP1-C1"/>
    <s v="Indicadores y metas de gobierno"/>
    <s v="PA-40"/>
    <x v="5"/>
    <s v="Subdirector(a) Adopciones"/>
    <x v="70"/>
    <s v="Porcentaje de Niños, niñas y adolescentes en situación de adoptabilidad en firme, por consentimiento o por autorización,  CON características y necesidades especiales y posibilidad de adopción presentados a comité de adopciones, con familia asignada."/>
    <n v="0.55000000000000004"/>
    <n v="9.3023255813953487E-3"/>
    <m/>
    <x v="0"/>
    <x v="0"/>
    <m/>
    <x v="0"/>
    <x v="0"/>
    <x v="1"/>
    <s v="x"/>
    <m/>
    <x v="0"/>
    <x v="2"/>
    <s v="Mensual"/>
    <s v="Enero"/>
  </r>
  <r>
    <x v="4"/>
    <x v="4"/>
    <s v="MPM5-P2"/>
    <s v="Gestión de Adopciones"/>
    <m/>
    <s v="SIGE5"/>
    <s v="Garantizar la protección integral de los NNA en coordinación con las instancias del SNBF."/>
    <m/>
    <x v="0"/>
    <x v="0"/>
    <s v="LP1-C1"/>
    <s v="Indicadores y metas de gobierno"/>
    <s v="PA-41"/>
    <x v="5"/>
    <s v="Subdirector(a) Adopciones"/>
    <x v="71"/>
    <s v="Porcentaje  de niños, niñas y adolescentes que a partir de la fecha de sentencia de adopción en firme, cumplen con el número de informes de seguimientos post adopción en el periodo establecido."/>
    <n v="1"/>
    <n v="5.5813953488372094E-3"/>
    <m/>
    <x v="0"/>
    <x v="0"/>
    <m/>
    <x v="0"/>
    <x v="0"/>
    <x v="1"/>
    <m/>
    <m/>
    <x v="0"/>
    <x v="1"/>
    <s v="Mensual"/>
    <s v="Enero"/>
  </r>
  <r>
    <x v="4"/>
    <x v="4"/>
    <s v="MPM5-P2"/>
    <s v="Gestión de Adopciones"/>
    <m/>
    <s v="SIGE5"/>
    <s v="Garantizar la protección integral de los NNA en coordinación con las instancias del SNBF."/>
    <m/>
    <x v="1"/>
    <x v="1"/>
    <s v="N/A"/>
    <s v="N/A"/>
    <s v="MPM5-P2-01"/>
    <x v="5"/>
    <s v="Subdirector(a) Adopciones"/>
    <x v="72"/>
    <s v="Porcentaje de niños, niñas y adolescentes que  luego de tener la  sentencia de adopción en firme, presentan apertura de un Proceso Administrativo de Restablecimiento de Derechos PARD."/>
    <n v="0.1"/>
    <n v="3.7499999999999999E-3"/>
    <m/>
    <x v="0"/>
    <x v="0"/>
    <m/>
    <x v="1"/>
    <x v="1"/>
    <x v="1"/>
    <m/>
    <m/>
    <x v="0"/>
    <x v="2"/>
    <s v="Semestral"/>
    <s v="Junio"/>
  </r>
  <r>
    <x v="4"/>
    <x v="4"/>
    <s v="MPM5-P3"/>
    <s v="Gestión Responsabilidad Penal"/>
    <m/>
    <s v="SIGE5"/>
    <s v="Garantizar la protección integral de los NNA en coordinación con las instancias del SNBF."/>
    <m/>
    <x v="0"/>
    <x v="0"/>
    <s v="LP1-C1"/>
    <s v="Indicadores y metas de gobierno"/>
    <s v="PA-42"/>
    <x v="6"/>
    <s v="Subdirector(a) Responsabilidad penal"/>
    <x v="73"/>
    <s v="Porcentaje de adolescentes con más de seis meses de permanencia en el  Programa de Atención  con la garantía de ejercicio de  sus derechos (Identidad, Salud y Educación)"/>
    <n v="0.25"/>
    <n v="9.3023255813953487E-3"/>
    <m/>
    <x v="0"/>
    <x v="0"/>
    <m/>
    <x v="0"/>
    <x v="0"/>
    <x v="0"/>
    <s v="x"/>
    <m/>
    <x v="0"/>
    <x v="2"/>
    <s v="Semestral"/>
    <s v="Junio"/>
  </r>
  <r>
    <x v="4"/>
    <x v="4"/>
    <s v="MPM5-P3"/>
    <s v="Gestión Responsabilidad Penal"/>
    <m/>
    <s v="SIGE5"/>
    <s v="Garantizar la protección integral de los NNA en coordinación con las instancias del SNBF."/>
    <m/>
    <x v="0"/>
    <x v="0"/>
    <s v="LP1-C1"/>
    <s v="Indicadores y metas de gobierno"/>
    <s v="PA-43"/>
    <x v="6"/>
    <s v="Subdirector(a) Responsabilidad penal"/>
    <x v="74"/>
    <s v="Porcentaje de adolescentes y jóvenes que egresan el último año del SRPA atendidos con estrategias post egreso o inclusión social."/>
    <n v="0.12"/>
    <n v="5.5813953488372094E-3"/>
    <m/>
    <x v="0"/>
    <x v="1"/>
    <m/>
    <x v="0"/>
    <x v="0"/>
    <x v="0"/>
    <s v="x"/>
    <m/>
    <x v="0"/>
    <x v="1"/>
    <s v="Semestral"/>
    <s v="Junio"/>
  </r>
  <r>
    <x v="4"/>
    <x v="4"/>
    <s v="MPM5-P3"/>
    <s v="Gestión Responsabilidad Penal"/>
    <m/>
    <s v="SIGE5"/>
    <s v="Garantizar la protección integral de los NNA en coordinación con las instancias del SNBF."/>
    <m/>
    <x v="0"/>
    <x v="0"/>
    <s v="LP1-C1"/>
    <s v="Indicadores y metas de gobierno"/>
    <s v="PA-44"/>
    <x v="6"/>
    <s v="Subdirector(a) Responsabilidad penal"/>
    <x v="75"/>
    <s v="Porcentaje de Regionales con la implementación de servicios para el cumplimiento de sanciones no privativas de libertad."/>
    <n v="0.25"/>
    <n v="5.5813953488372094E-3"/>
    <m/>
    <x v="0"/>
    <x v="1"/>
    <m/>
    <x v="0"/>
    <x v="0"/>
    <x v="1"/>
    <m/>
    <m/>
    <x v="0"/>
    <x v="1"/>
    <s v="Trimestral"/>
    <s v="Marzo"/>
  </r>
  <r>
    <x v="4"/>
    <x v="4"/>
    <s v="MPM5-P3"/>
    <s v="Gestión Responsabilidad Penal"/>
    <m/>
    <s v="SIGE5"/>
    <s v="Garantizar la protección integral de los NNA en coordinación con las instancias del SNBF."/>
    <m/>
    <x v="0"/>
    <x v="0"/>
    <s v="LP1-C1"/>
    <s v="Indicadores y metas de gobierno"/>
    <s v="PA-45"/>
    <x v="6"/>
    <s v="Subdirector(a) Responsabilidad penal"/>
    <x v="76"/>
    <s v="Porcentaje de Unidades de Servicio de Atención a adolescentes y jóvenes del Sistema de Responsbilidad Penal - SRPA, con implementación de procesos de formación en prácticas restaurativas"/>
    <n v="0.5"/>
    <n v="5.5813953488372094E-3"/>
    <m/>
    <x v="0"/>
    <x v="1"/>
    <m/>
    <x v="0"/>
    <x v="0"/>
    <x v="0"/>
    <s v="x"/>
    <m/>
    <x v="0"/>
    <x v="1"/>
    <s v="Trimestral"/>
    <s v="Marzo"/>
  </r>
  <r>
    <x v="4"/>
    <x v="4"/>
    <s v="MPM5-P3"/>
    <s v="Gestión Responsabilidad Penal"/>
    <m/>
    <s v="SIGE5"/>
    <s v="Garantizar la protección integral de los NNA en coordinación con las instancias del SNBF."/>
    <m/>
    <x v="1"/>
    <x v="1"/>
    <s v="N/A"/>
    <s v="N/A"/>
    <s v="MPM5-P3-01"/>
    <x v="6"/>
    <s v="Subdirector(a) Responsabilidad penal"/>
    <x v="77"/>
    <s v="Porcentaje de adolescentes con reiteración en el Sistema de Responsabilidad Penal para adolescentes por el mismo delito  u otro diferente ."/>
    <n v="0.2"/>
    <n v="3.7499999999999999E-3"/>
    <m/>
    <x v="0"/>
    <x v="0"/>
    <m/>
    <x v="1"/>
    <x v="1"/>
    <x v="1"/>
    <m/>
    <m/>
    <x v="0"/>
    <x v="2"/>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4"/>
    <s v="Bienestar e Incentivos"/>
    <s v="PA-46"/>
    <x v="7"/>
    <s v="Director(a) Gestión Humana"/>
    <x v="78"/>
    <s v="Porcentaje de cobertura del plan de Bienestar"/>
    <n v="1"/>
    <n v="5.5813953488372094E-3"/>
    <m/>
    <x v="0"/>
    <x v="0"/>
    <m/>
    <x v="0"/>
    <x v="1"/>
    <x v="1"/>
    <m/>
    <m/>
    <x v="0"/>
    <x v="1"/>
    <s v="B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2"/>
    <s v="Plan Anual de Vacantes"/>
    <s v="PA-47"/>
    <x v="7"/>
    <s v="Director(a) Gestión Humana"/>
    <x v="79"/>
    <s v="Porcentaje de vacantes en la planta global"/>
    <n v="1"/>
    <n v="5.5813953488372094E-3"/>
    <m/>
    <x v="0"/>
    <x v="1"/>
    <m/>
    <x v="0"/>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3"/>
    <s v="Capacitación"/>
    <s v="PA-48"/>
    <x v="7"/>
    <s v="Director(a) Gestión Humana"/>
    <x v="80"/>
    <s v="Porcentaje de servidores capacitados"/>
    <n v="0.87"/>
    <n v="5.5813953488372094E-3"/>
    <m/>
    <x v="0"/>
    <x v="0"/>
    <m/>
    <x v="0"/>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2"/>
    <x v="2"/>
    <s v="LP3-C1"/>
    <s v="Plan Estratégico de Recursos Humanos"/>
    <s v="PA-49"/>
    <x v="7"/>
    <s v="Director(a) Gestión Humana"/>
    <x v="81"/>
    <s v="Porcentaje de avance en  la implementación del  Plan Estratégico de Gestión Humana. "/>
    <n v="0.35"/>
    <n v="5.5813953488372094E-3"/>
    <m/>
    <x v="0"/>
    <x v="1"/>
    <m/>
    <x v="0"/>
    <x v="0"/>
    <x v="1"/>
    <m/>
    <m/>
    <x v="0"/>
    <x v="1"/>
    <s v="Trimestral"/>
    <s v="Marzo"/>
  </r>
  <r>
    <x v="5"/>
    <x v="5"/>
    <s v="MPA1-P1"/>
    <s v="Gestión Humana"/>
    <m/>
    <s v="SIGE7"/>
    <s v="Promover condiciones laborales que hagan del ICBF el mejor lugar para trabajar."/>
    <m/>
    <x v="1"/>
    <x v="1"/>
    <s v="N/A"/>
    <s v="N/A"/>
    <s v="MPA1-P1-01"/>
    <x v="7"/>
    <s v="Director(a) Gestión Humana"/>
    <x v="82"/>
    <s v="Porcentaje de ocurrencia de accidentes de trabajo"/>
    <n v="0.1"/>
    <n v="1.276595744680851E-3"/>
    <m/>
    <x v="0"/>
    <x v="1"/>
    <m/>
    <x v="1"/>
    <x v="1"/>
    <x v="1"/>
    <m/>
    <m/>
    <x v="0"/>
    <x v="1"/>
    <s v="Bimestral"/>
    <s v="Febrero"/>
  </r>
  <r>
    <x v="5"/>
    <x v="5"/>
    <s v="MPA1-P1"/>
    <s v="Gestión Humana"/>
    <m/>
    <s v="SIGE7"/>
    <s v="Promover condiciones laborales que hagan del ICBF el mejor lugar para trabajar."/>
    <m/>
    <x v="1"/>
    <x v="1"/>
    <s v="N/A"/>
    <s v="N/A"/>
    <s v="MPA1-P1-02"/>
    <x v="7"/>
    <s v="Director(a) Gestión Humana"/>
    <x v="83"/>
    <s v="Porcentaje de cumplimiento en actividades de seguridad y salud en el trabajo SG-SST"/>
    <n v="1"/>
    <n v="1.276595744680851E-3"/>
    <m/>
    <x v="0"/>
    <x v="0"/>
    <m/>
    <x v="1"/>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3"/>
    <x v="7"/>
    <s v="Director(a) Gestión Humana"/>
    <x v="84"/>
    <s v="Porcentaje de satisfacción de actividades ejecutadas dentro del Plan de Bienestar"/>
    <n v="0.8"/>
    <n v="1.276595744680851E-3"/>
    <m/>
    <x v="0"/>
    <x v="1"/>
    <m/>
    <x v="1"/>
    <x v="1"/>
    <x v="1"/>
    <m/>
    <m/>
    <x v="0"/>
    <x v="1"/>
    <s v="B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4"/>
    <x v="7"/>
    <s v="Director(a) Gestión Humana"/>
    <x v="85"/>
    <s v="Porcentaje de eficacia de la capacitación realizadas a servidores públicos"/>
    <n v="0.85"/>
    <n v="1.276595744680851E-3"/>
    <m/>
    <x v="0"/>
    <x v="1"/>
    <m/>
    <x v="1"/>
    <x v="1"/>
    <x v="1"/>
    <m/>
    <m/>
    <x v="0"/>
    <x v="1"/>
    <s v="Bimestral"/>
    <s v="Abril"/>
  </r>
  <r>
    <x v="5"/>
    <x v="5"/>
    <s v="MPA1-P1"/>
    <s v="Gestión Humana"/>
    <m/>
    <s v="SIGE7"/>
    <s v="Promover condiciones laborales que hagan del ICBF el mejor lugar para trabajar."/>
    <m/>
    <x v="1"/>
    <x v="1"/>
    <s v="N/A"/>
    <s v="N/A"/>
    <s v="MPA1-P1-05"/>
    <x v="7"/>
    <s v="Director(a) Gestión Humana"/>
    <x v="86"/>
    <s v="Porcentaje de condiciones inseguras corregidas derivadas de las inspecciones realizadas"/>
    <n v="1"/>
    <n v="1.276595744680851E-3"/>
    <m/>
    <x v="0"/>
    <x v="0"/>
    <m/>
    <x v="1"/>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7"/>
    <x v="7"/>
    <s v="Director(a) Gestión Humana"/>
    <x v="87"/>
    <s v="Porcentaje de colaboradores incapacitados enfermedad común, laboral y/o accidente de trabajo"/>
    <n v="0.05"/>
    <n v="1.276595744680851E-3"/>
    <m/>
    <x v="0"/>
    <x v="0"/>
    <m/>
    <x v="1"/>
    <x v="1"/>
    <x v="1"/>
    <m/>
    <m/>
    <x v="0"/>
    <x v="1"/>
    <s v="Bimestral"/>
    <s v="Abril"/>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8"/>
    <x v="7"/>
    <s v="Director(a) Gestión Humana"/>
    <x v="88"/>
    <s v="Porcentaje de cargos en la planta global provistos"/>
    <n v="0.98"/>
    <n v="1.276595744680851E-3"/>
    <m/>
    <x v="0"/>
    <x v="1"/>
    <m/>
    <x v="1"/>
    <x v="1"/>
    <x v="1"/>
    <m/>
    <m/>
    <x v="0"/>
    <x v="1"/>
    <s v="Trimestral"/>
    <s v="Marz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09"/>
    <x v="7"/>
    <s v="Director(a) Gestión Humana"/>
    <x v="89"/>
    <s v="Porcentaje de etapas implementadas para la ejecución de los proyectos de aprendizaje en equipo"/>
    <n v="1"/>
    <n v="1.276595744680851E-3"/>
    <m/>
    <x v="0"/>
    <x v="1"/>
    <m/>
    <x v="1"/>
    <x v="1"/>
    <x v="1"/>
    <m/>
    <m/>
    <x v="0"/>
    <x v="1"/>
    <s v="Trimestral"/>
    <s v="Junio"/>
  </r>
  <r>
    <x v="5"/>
    <x v="5"/>
    <s v="MPA1-P1"/>
    <s v="Gestión Huma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1-10"/>
    <x v="7"/>
    <s v="Director(a) Gestión Humana"/>
    <x v="90"/>
    <s v="Porcentaje de cumplimiento a la proyección de ejecución presupuestal de compromisos"/>
    <n v="1"/>
    <n v="1.276595744680851E-3"/>
    <m/>
    <x v="0"/>
    <x v="1"/>
    <m/>
    <x v="1"/>
    <x v="1"/>
    <x v="1"/>
    <m/>
    <m/>
    <x v="1"/>
    <x v="1"/>
    <s v="Mensual"/>
    <s v="Marz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2"/>
    <s v="Programa Anual Mensualizado de Caja – PAC"/>
    <s v="PA-50"/>
    <x v="8"/>
    <s v="Director(a) anciera "/>
    <x v="91"/>
    <s v="Porcentaje de ejecución de pac recursos nación"/>
    <n v="1"/>
    <n v="5.5813953488372094E-3"/>
    <m/>
    <x v="0"/>
    <x v="0"/>
    <m/>
    <x v="0"/>
    <x v="0"/>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2"/>
    <s v="Programa Anual Mensualizado de Caja – PAC"/>
    <s v="PA-51"/>
    <x v="8"/>
    <s v="Director(a) anciera "/>
    <x v="92"/>
    <s v="Porcentaje de ejecución de pac recursos propios"/>
    <n v="1"/>
    <n v="5.5813953488372094E-3"/>
    <m/>
    <x v="0"/>
    <x v="0"/>
    <m/>
    <x v="0"/>
    <x v="0"/>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1"/>
    <x v="8"/>
    <s v="Director(a) anciera "/>
    <x v="93"/>
    <s v="Porcentaje de ejecución de los compromisos presupuestales establecidos en la vigencia"/>
    <n v="0.95"/>
    <n v="1.276595744680851E-3"/>
    <m/>
    <x v="0"/>
    <x v="0"/>
    <m/>
    <x v="1"/>
    <x v="1"/>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2"/>
    <x v="8"/>
    <s v="Director(a) anciera "/>
    <x v="94"/>
    <s v="Porcentaje de ejecución de los obligaciones presupuestales establecidos en la vigencia"/>
    <n v="0.98"/>
    <n v="1.276595744680851E-3"/>
    <m/>
    <x v="0"/>
    <x v="0"/>
    <m/>
    <x v="1"/>
    <x v="1"/>
    <x v="1"/>
    <m/>
    <m/>
    <x v="1"/>
    <x v="1"/>
    <s v="Mensual"/>
    <s v="Enero"/>
  </r>
  <r>
    <x v="5"/>
    <x v="5"/>
    <s v="MPA1-P2"/>
    <s v="Gestión Financier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2-03"/>
    <x v="8"/>
    <s v="Director(a) anciera "/>
    <x v="95"/>
    <s v="Porcentaje de cumplimiento a la proyección de ejecución presupuestal de compromisos"/>
    <n v="1"/>
    <n v="1.276595744680851E-3"/>
    <m/>
    <x v="0"/>
    <x v="1"/>
    <m/>
    <x v="1"/>
    <x v="1"/>
    <x v="1"/>
    <m/>
    <m/>
    <x v="1"/>
    <x v="1"/>
    <s v="Mensu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2"/>
    <x v="9"/>
    <s v="Jefe Oficina de Control Interno Disciplinario"/>
    <x v="96"/>
    <s v="Porcentaje de quejas disciplinarias de vigencias anteriores tramitadas "/>
    <n v="0.8"/>
    <n v="5.5813953488372094E-3"/>
    <m/>
    <x v="0"/>
    <x v="1"/>
    <m/>
    <x v="0"/>
    <x v="0"/>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1"/>
    <x v="9"/>
    <s v="Jefe Oficina de Control Interno Disciplinario"/>
    <x v="97"/>
    <s v="Porcentaje de Decisiones confirmadas y recurridas"/>
    <n v="1"/>
    <n v="1.276595744680851E-3"/>
    <m/>
    <x v="0"/>
    <x v="1"/>
    <m/>
    <x v="1"/>
    <x v="1"/>
    <x v="1"/>
    <m/>
    <m/>
    <x v="0"/>
    <x v="1"/>
    <s v="Semestral"/>
    <s v="Juni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2"/>
    <x v="9"/>
    <s v="Jefe Oficina de Control Interno Disciplinario"/>
    <x v="98"/>
    <s v="Porcentaje de quejas disciplinarias de la vigencia actual tramitadas ."/>
    <n v="0.2"/>
    <n v="1.276595744680851E-3"/>
    <m/>
    <x v="0"/>
    <x v="1"/>
    <m/>
    <x v="1"/>
    <x v="1"/>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3"/>
    <x v="9"/>
    <s v="Jefe Oficina de Control Interno Disciplinario"/>
    <x v="99"/>
    <s v="Porcentaje de decisiones de Fondo en los procesos disciplinarios ordinarios.."/>
    <n v="1"/>
    <n v="1.276595744680851E-3"/>
    <m/>
    <x v="0"/>
    <x v="1"/>
    <m/>
    <x v="1"/>
    <x v="1"/>
    <x v="1"/>
    <m/>
    <m/>
    <x v="0"/>
    <x v="1"/>
    <s v="Trimestral"/>
    <s v="Marzo"/>
  </r>
  <r>
    <x v="5"/>
    <x v="5"/>
    <s v="MPA1-P3"/>
    <s v="Gestión Control interno Disciplinari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3-04"/>
    <x v="9"/>
    <s v="Jefe Oficina de Control Interno Disciplinario"/>
    <x v="100"/>
    <s v="Porcentaje de decisiones de Fondo en los procesos disciplinarios verbales adelantados"/>
    <n v="1"/>
    <n v="1.276595744680851E-3"/>
    <m/>
    <x v="0"/>
    <x v="1"/>
    <m/>
    <x v="1"/>
    <x v="1"/>
    <x v="1"/>
    <m/>
    <m/>
    <x v="0"/>
    <x v="1"/>
    <s v="Semestral"/>
    <s v="Juni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3"/>
    <x v="10"/>
    <s v="Director(a) Abastecimiento"/>
    <x v="101"/>
    <s v="Número de Regionales que implementan la Estrategia de Compras Locales y Compras Eficientes"/>
    <n v="8"/>
    <n v="8.4210526315789489E-3"/>
    <m/>
    <x v="0"/>
    <x v="1"/>
    <m/>
    <x v="0"/>
    <x v="0"/>
    <x v="1"/>
    <m/>
    <m/>
    <x v="0"/>
    <x v="0"/>
    <s v="Bimestral"/>
    <s v="Febrer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4"/>
    <x v="10"/>
    <s v="Director(a) Abastecimiento"/>
    <x v="102"/>
    <s v="Número de modalidades de atención del ICBF que cuentan con modelos de costos."/>
    <n v="70"/>
    <n v="8.4210526315789489E-3"/>
    <m/>
    <x v="0"/>
    <x v="1"/>
    <m/>
    <x v="0"/>
    <x v="0"/>
    <x v="1"/>
    <m/>
    <m/>
    <x v="0"/>
    <x v="0"/>
    <s v="Trimestr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4"/>
    <s v="Plan Anual de Adquisiciones (PAA)"/>
    <s v="PA-55"/>
    <x v="10"/>
    <s v="Director(a) Abastecimiento"/>
    <x v="103"/>
    <s v="Porcentaje de los recursos  contratados, reportados en el Plan Anual de Adquisiciones"/>
    <n v="1"/>
    <n v="5.5813953488372094E-3"/>
    <m/>
    <x v="0"/>
    <x v="0"/>
    <m/>
    <x v="0"/>
    <x v="1"/>
    <x v="1"/>
    <m/>
    <m/>
    <x v="0"/>
    <x v="1"/>
    <s v="Mensu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1"/>
    <x v="10"/>
    <s v="Director(a) Abastecimiento"/>
    <x v="104"/>
    <s v="Porcentaje de satisfacción frente al desarrollo del evento"/>
    <n v="0.95"/>
    <n v="1.276595744680851E-3"/>
    <m/>
    <x v="0"/>
    <x v="1"/>
    <m/>
    <x v="1"/>
    <x v="1"/>
    <x v="1"/>
    <m/>
    <m/>
    <x v="0"/>
    <x v="1"/>
    <s v="Mensual"/>
    <s v="Juli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2"/>
    <x v="10"/>
    <s v="Director(a) Abastecimiento"/>
    <x v="105"/>
    <s v="Porcentaje de estudios de sector y costos entregados oportunamente a las áreas solicitantes."/>
    <n v="1"/>
    <n v="1.276595744680851E-3"/>
    <m/>
    <x v="0"/>
    <x v="1"/>
    <m/>
    <x v="1"/>
    <x v="1"/>
    <x v="1"/>
    <m/>
    <m/>
    <x v="0"/>
    <x v="1"/>
    <s v="Mensual"/>
    <s v="Ener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3"/>
    <x v="10"/>
    <s v="Director(a) Abastecimiento"/>
    <x v="106"/>
    <s v="Porcentaje de cumplimiento de la Gestión registrada en el Sistema de Información PACCO"/>
    <n v="0.98"/>
    <n v="1.276595744680851E-3"/>
    <m/>
    <x v="0"/>
    <x v="0"/>
    <m/>
    <x v="1"/>
    <x v="1"/>
    <x v="1"/>
    <m/>
    <m/>
    <x v="0"/>
    <x v="1"/>
    <s v="Mensual"/>
    <s v="Marzo"/>
  </r>
  <r>
    <x v="5"/>
    <x v="5"/>
    <s v="MPA1-P4"/>
    <s v="Gestión Abastecimiento"/>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4-04"/>
    <x v="10"/>
    <s v="Director(a) Abastecimiento"/>
    <x v="107"/>
    <s v="Porcentaje de cumplimiento a la proyección de ejecución presupuestal de compromisos"/>
    <n v="1"/>
    <n v="1.276595744680851E-3"/>
    <m/>
    <x v="0"/>
    <x v="1"/>
    <m/>
    <x v="1"/>
    <x v="1"/>
    <x v="1"/>
    <m/>
    <m/>
    <x v="1"/>
    <x v="1"/>
    <s v="Mensu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6"/>
    <x v="11"/>
    <s v="Director(a) Administrativa"/>
    <x v="108"/>
    <s v="Porcentaje de cumplimiento en el diseño e implementación del PLAN MAESTRO DE INFRAESTRUCTURA "/>
    <n v="0.25"/>
    <n v="5.5813953488372094E-3"/>
    <m/>
    <x v="0"/>
    <x v="1"/>
    <m/>
    <x v="0"/>
    <x v="0"/>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7"/>
    <x v="11"/>
    <s v="Director(a) Administrativa"/>
    <x v="109"/>
    <s v="Porcentaje de cumplimiento en el diseño e implementación de un modelo de gestión administrativa"/>
    <n v="0.25"/>
    <n v="5.5813953488372094E-3"/>
    <m/>
    <x v="0"/>
    <x v="1"/>
    <m/>
    <x v="0"/>
    <x v="0"/>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4"/>
    <s v="Modernización institucional"/>
    <s v="PA-58"/>
    <x v="11"/>
    <s v="Director(a) Administrativa"/>
    <x v="110"/>
    <s v="Porcentaje de avance de la gestión para la realización de Estudios y Diseños"/>
    <n v="0.85"/>
    <n v="5.5813953488372094E-3"/>
    <m/>
    <x v="0"/>
    <x v="1"/>
    <m/>
    <x v="0"/>
    <x v="1"/>
    <x v="1"/>
    <m/>
    <m/>
    <x v="0"/>
    <x v="1"/>
    <s v="Semestral"/>
    <s v="Juni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59"/>
    <x v="11"/>
    <s v="Director(a) Administrativa"/>
    <x v="111"/>
    <s v="Número de intervenciones en infraestructura para la atención a la Primera Infancia"/>
    <n v="20"/>
    <n v="9.3023255813953487E-3"/>
    <m/>
    <x v="0"/>
    <x v="1"/>
    <m/>
    <x v="0"/>
    <x v="1"/>
    <x v="1"/>
    <m/>
    <m/>
    <x v="1"/>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2"/>
    <s v="Eficiencia administrativa y cero papel"/>
    <s v="PA-60"/>
    <x v="11"/>
    <s v="Director(a) Administrativa"/>
    <x v="112"/>
    <s v="Porcentaje de implementación de la estrategia Cero Papel"/>
    <n v="0.6"/>
    <n v="9.3023255813953487E-3"/>
    <m/>
    <x v="0"/>
    <x v="1"/>
    <m/>
    <x v="0"/>
    <x v="1"/>
    <x v="1"/>
    <m/>
    <m/>
    <x v="0"/>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1"/>
    <x v="11"/>
    <s v="Director(a) Administrativa"/>
    <x v="113"/>
    <s v="Número de  Centros de Desarrollo Infantil construidos"/>
    <n v="50"/>
    <n v="9.3023255813953487E-3"/>
    <m/>
    <x v="0"/>
    <x v="1"/>
    <m/>
    <x v="0"/>
    <x v="1"/>
    <x v="1"/>
    <m/>
    <m/>
    <x v="1"/>
    <x v="2"/>
    <s v="Semestral"/>
    <s v="Juni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6"/>
    <s v="Gestión documental"/>
    <s v="PA-62"/>
    <x v="11"/>
    <s v="Director(a) Administrativa"/>
    <x v="114"/>
    <s v="Porcentaje de archivos transferidos en soporte físico al Archivo Central Unificado del ICBF organizados"/>
    <n v="0.1"/>
    <n v="5.5813953488372094E-3"/>
    <m/>
    <x v="0"/>
    <x v="1"/>
    <m/>
    <x v="0"/>
    <x v="1"/>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1"/>
    <x v="11"/>
    <s v="Director(a) Administrativa"/>
    <x v="115"/>
    <s v="Número de intervenciones en infraestructura en Sedes Regionales y Centros Zonales"/>
    <n v="52"/>
    <n v="3.7499999999999999E-3"/>
    <m/>
    <x v="0"/>
    <x v="0"/>
    <m/>
    <x v="1"/>
    <x v="1"/>
    <x v="1"/>
    <m/>
    <m/>
    <x v="1"/>
    <x v="2"/>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2"/>
    <x v="11"/>
    <s v="Director(a) Administrativa"/>
    <x v="116"/>
    <s v="Porcentaje de oportunidad en el direccionamiento de comunicaciones recibidas a través de la unidad de Correspondencia"/>
    <n v="1"/>
    <n v="1.276595744680851E-3"/>
    <m/>
    <x v="0"/>
    <x v="1"/>
    <m/>
    <x v="1"/>
    <x v="1"/>
    <x v="1"/>
    <m/>
    <m/>
    <x v="0"/>
    <x v="1"/>
    <s v="Mensu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3"/>
    <x v="11"/>
    <s v="Director(a) Administrativa"/>
    <x v="117"/>
    <s v="Porcentaje de avance en la emisión de conceptos para legalización de obras"/>
    <n v="1"/>
    <n v="1.276595744680851E-3"/>
    <m/>
    <x v="0"/>
    <x v="1"/>
    <m/>
    <x v="1"/>
    <x v="1"/>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4"/>
    <x v="11"/>
    <s v="Director(a) Administrativa"/>
    <x v="118"/>
    <s v="Porcentaje de verificación del Estado de los bienes inmuebles."/>
    <n v="1"/>
    <n v="1.276595744680851E-3"/>
    <m/>
    <x v="0"/>
    <x v="1"/>
    <m/>
    <x v="1"/>
    <x v="1"/>
    <x v="1"/>
    <m/>
    <m/>
    <x v="0"/>
    <x v="1"/>
    <s v="Trimestral"/>
    <s v="Marzo"/>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5"/>
    <x v="11"/>
    <s v="Director(a) Administrativa"/>
    <x v="119"/>
    <s v="Porcentaje de bienes recibidos por VH y V destinados oportunamente"/>
    <n v="1"/>
    <n v="1.276595744680851E-3"/>
    <m/>
    <x v="0"/>
    <x v="0"/>
    <m/>
    <x v="1"/>
    <x v="1"/>
    <x v="1"/>
    <m/>
    <m/>
    <x v="0"/>
    <x v="1"/>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6"/>
    <x v="11"/>
    <s v="Director(a) Administrativa"/>
    <x v="120"/>
    <s v="Porcentaje de Comodatos suscritos y registrados"/>
    <n v="1"/>
    <n v="1.276595744680851E-3"/>
    <m/>
    <x v="0"/>
    <x v="0"/>
    <m/>
    <x v="1"/>
    <x v="1"/>
    <x v="1"/>
    <m/>
    <m/>
    <x v="0"/>
    <x v="1"/>
    <s v="Trimestral"/>
    <s v="Marzo"/>
  </r>
  <r>
    <x v="5"/>
    <x v="5"/>
    <s v="MPA1-P5"/>
    <s v="Gestión Administrativa"/>
    <m/>
    <s v="SIGE8"/>
    <s v="Reducir los impactos ambientales generados por nuestra actividad."/>
    <m/>
    <x v="1"/>
    <x v="1"/>
    <s v="N/A"/>
    <s v="N/A"/>
    <s v="MPA1-P5-07"/>
    <x v="11"/>
    <s v="Director(a) Administrativa"/>
    <x v="121"/>
    <s v="Porcentaje de avance en la ejecución presupuestal de Gestión Ambiental "/>
    <n v="0.98"/>
    <n v="3.7499999999999999E-3"/>
    <m/>
    <x v="0"/>
    <x v="0"/>
    <m/>
    <x v="1"/>
    <x v="1"/>
    <x v="1"/>
    <m/>
    <m/>
    <x v="1"/>
    <x v="2"/>
    <s v="Mensu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8"/>
    <x v="11"/>
    <s v="Director(a) Administrativa"/>
    <x v="122"/>
    <s v="Porcentaje de avance en el cumplimiento del Plan de Gestión Ambiental"/>
    <n v="0.98"/>
    <n v="3.7499999999999999E-3"/>
    <m/>
    <x v="0"/>
    <x v="0"/>
    <m/>
    <x v="1"/>
    <x v="1"/>
    <x v="1"/>
    <m/>
    <m/>
    <x v="0"/>
    <x v="2"/>
    <s v="Mensu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09"/>
    <x v="11"/>
    <s v="Director(a) Administrativa"/>
    <x v="123"/>
    <s v="Porcentaje de archivos de gestión en soporte físico Organizados"/>
    <n v="1"/>
    <n v="1.276595744680851E-3"/>
    <m/>
    <x v="0"/>
    <x v="0"/>
    <m/>
    <x v="1"/>
    <x v="1"/>
    <x v="1"/>
    <m/>
    <m/>
    <x v="0"/>
    <x v="1"/>
    <s v="Trimestral"/>
    <s v="Marzo"/>
  </r>
  <r>
    <x v="5"/>
    <x v="5"/>
    <s v="MPA1-P5"/>
    <s v="Gestión Administrativa"/>
    <m/>
    <s v="SIGE8"/>
    <s v="Reducir los impactos ambientales generados por nuestra actividad."/>
    <m/>
    <x v="1"/>
    <x v="1"/>
    <s v="N/A"/>
    <s v="N/A"/>
    <s v="MPA1-P5-10"/>
    <x v="11"/>
    <s v="Director(a) Administrativa"/>
    <x v="124"/>
    <s v="Porcentaje del nivel de cumplimiento estándar de consumo de agua"/>
    <n v="0.98"/>
    <n v="3.7499999999999999E-3"/>
    <m/>
    <x v="0"/>
    <x v="0"/>
    <m/>
    <x v="1"/>
    <x v="1"/>
    <x v="1"/>
    <m/>
    <m/>
    <x v="0"/>
    <x v="2"/>
    <s v="Cuatrimestral"/>
    <s v="Abril"/>
  </r>
  <r>
    <x v="5"/>
    <x v="5"/>
    <s v="MPA1-P5"/>
    <s v="Gestión Administrativa"/>
    <m/>
    <s v="SIGE8"/>
    <s v="Reducir los impactos ambientales generados por nuestra actividad."/>
    <m/>
    <x v="1"/>
    <x v="1"/>
    <s v="N/A"/>
    <s v="N/A"/>
    <s v="MPA1-P5-11"/>
    <x v="11"/>
    <s v="Director(a) Administrativa"/>
    <x v="125"/>
    <s v="Porcentaje del Nivel de cumplimiento estándar de consumo del recurso energético."/>
    <n v="0.97"/>
    <n v="3.7499999999999999E-3"/>
    <m/>
    <x v="0"/>
    <x v="0"/>
    <m/>
    <x v="1"/>
    <x v="1"/>
    <x v="1"/>
    <m/>
    <m/>
    <x v="0"/>
    <x v="2"/>
    <s v="Cuatrimestral"/>
    <s v="Abril"/>
  </r>
  <r>
    <x v="5"/>
    <x v="5"/>
    <s v="MPA1-P5"/>
    <s v="Gestión Administrativ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1-P5-12"/>
    <x v="11"/>
    <s v="Director(a) Administrativa"/>
    <x v="126"/>
    <s v="Porcentaje de cumplimiento a la proyección de ejecución presupuestal de compromisos"/>
    <n v="1"/>
    <n v="1.276595744680851E-3"/>
    <m/>
    <x v="0"/>
    <x v="1"/>
    <m/>
    <x v="1"/>
    <x v="1"/>
    <x v="1"/>
    <m/>
    <m/>
    <x v="1"/>
    <x v="1"/>
    <s v="Mensual"/>
    <s v="Marzo"/>
  </r>
  <r>
    <x v="5"/>
    <x v="5"/>
    <s v="MPA1-P6"/>
    <s v="Gestión Contratac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3"/>
    <x v="12"/>
    <s v="Director(a) Contratación"/>
    <x v="127"/>
    <s v="Porcentaje de avance de la actualización y aplicación del Proceso de Gestión de Contratación en la Sede de la Dirección Nacional y Direcciones Regionales "/>
    <n v="1"/>
    <n v="9.3023255813953487E-3"/>
    <m/>
    <x v="0"/>
    <x v="1"/>
    <m/>
    <x v="0"/>
    <x v="0"/>
    <x v="1"/>
    <m/>
    <m/>
    <x v="0"/>
    <x v="2"/>
    <s v="Trimestral"/>
    <s v="Marzo"/>
  </r>
  <r>
    <x v="5"/>
    <x v="5"/>
    <s v="MPA1-P6"/>
    <s v="Gestión Contratac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4"/>
    <x v="12"/>
    <s v="Director(a) Contratación"/>
    <x v="128"/>
    <s v="Porcentaje de contratos liquidados de la Sede de la Dirección Nacional y Direcciones Regionales"/>
    <n v="1"/>
    <n v="9.3023255813953487E-3"/>
    <m/>
    <x v="0"/>
    <x v="0"/>
    <m/>
    <x v="0"/>
    <x v="1"/>
    <x v="1"/>
    <m/>
    <m/>
    <x v="0"/>
    <x v="2"/>
    <s v="Bimestral"/>
    <s v="Febrer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5"/>
    <x v="13"/>
    <s v="Jefe Oficina Asesora Jurídica"/>
    <x v="129"/>
    <s v="Porcentaje de avance en el diseño e implementacion de un modelo eficiente de prevencion del daño antijuridico."/>
    <n v="0.5"/>
    <n v="5.5813953488372094E-3"/>
    <m/>
    <x v="0"/>
    <x v="1"/>
    <m/>
    <x v="0"/>
    <x v="0"/>
    <x v="1"/>
    <m/>
    <m/>
    <x v="0"/>
    <x v="1"/>
    <s v="Cuatrimestral"/>
    <s v="Abril"/>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1"/>
    <x v="13"/>
    <s v="Jefe Oficina Asesora Jurídica"/>
    <x v="130"/>
    <s v="Porcentaje de oportunidad en el cumplimiento de términos e intervenciones en los Procesos Judiciales."/>
    <n v="1"/>
    <n v="1.276595744680851E-3"/>
    <m/>
    <x v="0"/>
    <x v="0"/>
    <m/>
    <x v="1"/>
    <x v="1"/>
    <x v="1"/>
    <m/>
    <m/>
    <x v="0"/>
    <x v="1"/>
    <s v="Trimestral"/>
    <s v="Juni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2"/>
    <x v="13"/>
    <s v="Jefe Oficina Asesora Jurídica"/>
    <x v="131"/>
    <s v="Porcentaje de Conceptos juridicos elaborados oportunamente"/>
    <n v="1"/>
    <n v="1.276595744680851E-3"/>
    <m/>
    <x v="0"/>
    <x v="1"/>
    <m/>
    <x v="1"/>
    <x v="1"/>
    <x v="1"/>
    <m/>
    <m/>
    <x v="0"/>
    <x v="1"/>
    <s v="Trimestral"/>
    <s v="Marzo"/>
  </r>
  <r>
    <x v="6"/>
    <x v="6"/>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2-03"/>
    <x v="13"/>
    <s v="Jefe Oficina Asesora Jurídica"/>
    <x v="132"/>
    <s v="Porcentaje de recomendaciones para la prevención del daño antijurídico con plan de mejora en Isolución."/>
    <n v="1"/>
    <n v="1.276595744680851E-3"/>
    <m/>
    <x v="0"/>
    <x v="1"/>
    <m/>
    <x v="1"/>
    <x v="1"/>
    <x v="1"/>
    <m/>
    <m/>
    <x v="0"/>
    <x v="1"/>
    <s v="Trimestral"/>
    <s v="Marzo"/>
  </r>
  <r>
    <x v="7"/>
    <x v="7"/>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6"/>
    <x v="14"/>
    <s v="Jefe Oficina de Gestión Regional"/>
    <x v="133"/>
    <s v="Porcentaje de cumplimiento de diseño e implementación del modelo de acompañamiento."/>
    <n v="0.25"/>
    <n v="9.3023255813953487E-3"/>
    <m/>
    <x v="0"/>
    <x v="1"/>
    <m/>
    <x v="0"/>
    <x v="0"/>
    <x v="1"/>
    <m/>
    <m/>
    <x v="0"/>
    <x v="2"/>
    <s v="Semestral"/>
    <s v="Junio"/>
  </r>
  <r>
    <x v="7"/>
    <x v="7"/>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7"/>
    <x v="14"/>
    <s v="Jefe Oficina de Gestión Regional"/>
    <x v="134"/>
    <s v="Porcentaje de regionales priorizadas que mejoraron su gestión."/>
    <n v="1"/>
    <n v="9.3023255813953487E-3"/>
    <m/>
    <x v="0"/>
    <x v="1"/>
    <m/>
    <x v="0"/>
    <x v="1"/>
    <x v="1"/>
    <m/>
    <m/>
    <x v="0"/>
    <x v="2"/>
    <s v="Mensual"/>
    <s v="May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8"/>
    <x v="15"/>
    <s v="Jefe Oficina de Cooperación y Convenios "/>
    <x v="135"/>
    <s v="Número de departamentos con la &quot;estrategia de articulación con la cooperación&quot; implementada"/>
    <n v="10"/>
    <n v="5.5813953488372094E-3"/>
    <m/>
    <x v="0"/>
    <x v="1"/>
    <m/>
    <x v="0"/>
    <x v="0"/>
    <x v="1"/>
    <m/>
    <m/>
    <x v="0"/>
    <x v="1"/>
    <s v="Trimestral"/>
    <s v="Juni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69"/>
    <x v="15"/>
    <s v="Jefe Oficina de Cooperación y Convenios "/>
    <x v="136"/>
    <s v="Número de alianzas con el sector privado realizadas en 2015"/>
    <n v="50"/>
    <n v="5.5813953488372094E-3"/>
    <m/>
    <x v="0"/>
    <x v="1"/>
    <m/>
    <x v="0"/>
    <x v="0"/>
    <x v="1"/>
    <m/>
    <m/>
    <x v="0"/>
    <x v="1"/>
    <s v="Trimestral"/>
    <s v="Marz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0"/>
    <x v="15"/>
    <s v="Jefe Oficina de Cooperación y Convenios "/>
    <x v="137"/>
    <s v="Numero de servicios prestados a través de la estrategia del Derecho a La Felicidad"/>
    <n v="100000"/>
    <n v="8.4210526315789489E-3"/>
    <m/>
    <x v="0"/>
    <x v="1"/>
    <m/>
    <x v="0"/>
    <x v="0"/>
    <x v="1"/>
    <m/>
    <m/>
    <x v="0"/>
    <x v="0"/>
    <s v="Trimestral"/>
    <s v="Marz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1"/>
    <x v="15"/>
    <s v="Jefe Oficina de Cooperación y Convenios "/>
    <x v="138"/>
    <s v="Recursos obtenidos por cooperación"/>
    <n v="40000"/>
    <n v="5.5813953488372094E-3"/>
    <m/>
    <x v="0"/>
    <x v="1"/>
    <m/>
    <x v="0"/>
    <x v="0"/>
    <x v="1"/>
    <m/>
    <m/>
    <x v="1"/>
    <x v="1"/>
    <s v="Mensual"/>
    <s v="Enero"/>
  </r>
  <r>
    <x v="8"/>
    <x v="8"/>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4-01"/>
    <x v="15"/>
    <s v="Jefe Oficina de Cooperación y Convenios "/>
    <x v="139"/>
    <s v="Porcentaje de cumplimiento a la proyección de ejecución presupuestal de compromisos"/>
    <n v="1"/>
    <n v="1.276595744680851E-3"/>
    <m/>
    <x v="0"/>
    <x v="1"/>
    <m/>
    <x v="1"/>
    <x v="1"/>
    <x v="1"/>
    <m/>
    <m/>
    <x v="1"/>
    <x v="1"/>
    <s v="Mensual"/>
    <s v="Marzo"/>
  </r>
  <r>
    <x v="9"/>
    <x v="9"/>
    <s v="MPA5-P1"/>
    <s v="Gestión Servicio a Beneficiarios"/>
    <m/>
    <s v="SIGE9"/>
    <s v="Impulsar una cultura de gestión de la calidad y el mejoramiento continuo."/>
    <m/>
    <x v="5"/>
    <x v="5"/>
    <s v="LP2-C5"/>
    <s v="Servicio al ciudadano"/>
    <s v="PA-72"/>
    <x v="16"/>
    <s v="Director(a) Servicio y Atención"/>
    <x v="140"/>
    <s v="Porcentaje de Satisfacción de atención al cliente "/>
    <n v="0.9"/>
    <n v="9.3023255813953487E-3"/>
    <m/>
    <x v="0"/>
    <x v="1"/>
    <m/>
    <x v="0"/>
    <x v="1"/>
    <x v="1"/>
    <m/>
    <m/>
    <x v="0"/>
    <x v="2"/>
    <s v="Anual"/>
    <s v="Diciembre"/>
  </r>
  <r>
    <x v="9"/>
    <x v="9"/>
    <s v="MPA5-P1"/>
    <s v="Gestión Servicio a Beneficiario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5"/>
    <s v="Servicio al ciudadano"/>
    <s v="PA-73"/>
    <x v="16"/>
    <s v="Director(a) Servicio y Atención"/>
    <x v="141"/>
    <s v="Porcentaje de Implementación del Modelo de Atención Presencial y Puesta en funcionamiento de la  Línea 106 en las 33 Regionales del ICBF en el país"/>
    <n v="0.3"/>
    <n v="5.5813953488372094E-3"/>
    <m/>
    <x v="0"/>
    <x v="1"/>
    <m/>
    <x v="0"/>
    <x v="0"/>
    <x v="1"/>
    <m/>
    <m/>
    <x v="0"/>
    <x v="1"/>
    <s v="Trimestral"/>
    <s v="Juni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5"/>
    <s v="Servicio al ciudadano"/>
    <s v="PA-74"/>
    <x v="16"/>
    <s v="Director(a) Servicio y Atención"/>
    <x v="142"/>
    <s v="Porcentaje de quejas, reclamos y sugerencias solucionados oportunamente"/>
    <n v="1"/>
    <n v="9.3023255813953487E-3"/>
    <m/>
    <x v="0"/>
    <x v="0"/>
    <s v="x"/>
    <x v="0"/>
    <x v="1"/>
    <x v="1"/>
    <m/>
    <m/>
    <x v="0"/>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1"/>
    <x v="16"/>
    <s v="Director(a) Servicio y Atención"/>
    <x v="143"/>
    <s v="Porcentaje de oportunidad en la constatación de Denuncias Proceso Administrativo Restablecimiento de Derechos."/>
    <n v="1"/>
    <n v="3.7499999999999999E-3"/>
    <m/>
    <x v="0"/>
    <x v="0"/>
    <s v="x"/>
    <x v="1"/>
    <x v="1"/>
    <x v="1"/>
    <m/>
    <m/>
    <x v="0"/>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2"/>
    <x v="16"/>
    <s v="Director(a) Servicio y Atención"/>
    <x v="144"/>
    <s v="Porcentaje de oportunidad en la atención de peticiones  de Asuntos Conciliables"/>
    <n v="1"/>
    <n v="3.7499999999999999E-3"/>
    <m/>
    <x v="0"/>
    <x v="0"/>
    <s v="x"/>
    <x v="1"/>
    <x v="1"/>
    <x v="1"/>
    <m/>
    <m/>
    <x v="1"/>
    <x v="2"/>
    <s v="Mensual"/>
    <s v="Enero"/>
  </r>
  <r>
    <x v="9"/>
    <x v="9"/>
    <s v="MPA5-P2"/>
    <s v="Gestión Atención PQR y sugerencias"/>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5-P2-03"/>
    <x v="16"/>
    <s v="Director(a) Servicio y Atención"/>
    <x v="145"/>
    <s v="Porcentaje de cumplimiento a la proyección de ejecución presupuestal de compromisos"/>
    <n v="1"/>
    <n v="1.276595744680851E-3"/>
    <m/>
    <x v="0"/>
    <x v="1"/>
    <m/>
    <x v="1"/>
    <x v="1"/>
    <x v="1"/>
    <m/>
    <m/>
    <x v="1"/>
    <x v="1"/>
    <s v="Mensu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5"/>
    <s v="Gestión de Tecnologías de información"/>
    <s v="PA-75"/>
    <x v="17"/>
    <s v="Director(a) Información y Tecnología "/>
    <x v="146"/>
    <s v="Porcentaje de avance en la definción e implementación de integración e interoperabilidad de los sistemas de información"/>
    <n v="0.2"/>
    <n v="9.3023255813953487E-3"/>
    <m/>
    <x v="0"/>
    <x v="1"/>
    <m/>
    <x v="0"/>
    <x v="0"/>
    <x v="1"/>
    <m/>
    <m/>
    <x v="0"/>
    <x v="2"/>
    <s v="Cuatrimestral"/>
    <s v="Agost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5"/>
    <s v="Gestión de Tecnologías de información"/>
    <s v="PA-76"/>
    <x v="17"/>
    <s v="Director(a) Información y Tecnología "/>
    <x v="147"/>
    <s v="Porcentaje de avance en la implementación del plan estratégico de desarrollo informático y tecnológico del ICBF"/>
    <n v="1"/>
    <n v="9.3023255813953487E-3"/>
    <m/>
    <x v="0"/>
    <x v="1"/>
    <m/>
    <x v="0"/>
    <x v="1"/>
    <x v="1"/>
    <m/>
    <m/>
    <x v="0"/>
    <x v="2"/>
    <s v="Anual"/>
    <s v="Diciembre"/>
  </r>
  <r>
    <x v="10"/>
    <x v="10"/>
    <s v="N/A"/>
    <s v="N/A"/>
    <m/>
    <s v="SIGE10"/>
    <s v="Gestionar el conocimiento institucional, con sistemas de información confiables, integrados y disponibles."/>
    <m/>
    <x v="1"/>
    <x v="1"/>
    <s v="N/A"/>
    <s v="N/A"/>
    <s v="MPA6-01"/>
    <x v="17"/>
    <s v="Director(a) Información y Tecnología "/>
    <x v="148"/>
    <s v="Porcentaje de Incidentes de seguridad atendidos oportunamente  "/>
    <n v="0.75"/>
    <n v="3.7499999999999999E-3"/>
    <m/>
    <x v="0"/>
    <x v="0"/>
    <m/>
    <x v="1"/>
    <x v="1"/>
    <x v="1"/>
    <m/>
    <m/>
    <x v="0"/>
    <x v="2"/>
    <s v="Mensual"/>
    <s v="Ener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2"/>
    <x v="17"/>
    <s v="Director(a) Información y Tecnología "/>
    <x v="149"/>
    <s v="Porcentaje de Sistemas de información de Apoyo del ICBF fortalecidos, implementados  con alcance evolutivo y adaptativo"/>
    <n v="0.8"/>
    <n v="3.7499999999999999E-3"/>
    <m/>
    <x v="0"/>
    <x v="1"/>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3"/>
    <x v="17"/>
    <s v="Director(a) Información y Tecnología "/>
    <x v="150"/>
    <s v="Porcentaje de Sistemas de información Misionales del ICBF fortalecidos, implementados  con alcance evolutivo y adaptativo"/>
    <n v="0.8"/>
    <n v="3.7499999999999999E-3"/>
    <m/>
    <x v="0"/>
    <x v="1"/>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4"/>
    <x v="17"/>
    <s v="Director(a) Información y Tecnología "/>
    <x v="151"/>
    <s v="Porcentaje de uso de los sistemas de información en el ICBF"/>
    <n v="0.85"/>
    <n v="3.7499999999999999E-3"/>
    <m/>
    <x v="0"/>
    <x v="0"/>
    <m/>
    <x v="1"/>
    <x v="1"/>
    <x v="1"/>
    <m/>
    <m/>
    <x v="0"/>
    <x v="2"/>
    <s v="Trimestral"/>
    <s v="Marzo"/>
  </r>
  <r>
    <x v="10"/>
    <x v="10"/>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6-05"/>
    <x v="17"/>
    <s v="Director(a) Información y Tecnología "/>
    <x v="152"/>
    <s v="Porcentaje de cumplimiento a la proyección de ejecución presupuestal de compromisos"/>
    <n v="1"/>
    <n v="1.276595744680851E-3"/>
    <m/>
    <x v="0"/>
    <x v="1"/>
    <m/>
    <x v="1"/>
    <x v="1"/>
    <x v="1"/>
    <m/>
    <m/>
    <x v="1"/>
    <x v="1"/>
    <s v="Mensu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7"/>
    <x v="18"/>
    <s v="Jefe Oficina Asesora de Comunicaciones"/>
    <x v="153"/>
    <s v="Número de campañas desarrolladas que alcanzan cobertura nacional y cumplen con el plan de medios programado"/>
    <n v="4"/>
    <n v="9.3023255813953487E-3"/>
    <m/>
    <x v="0"/>
    <x v="1"/>
    <m/>
    <x v="0"/>
    <x v="0"/>
    <x v="1"/>
    <m/>
    <m/>
    <x v="0"/>
    <x v="2"/>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1"/>
    <s v="Transparencia y acceso a la información pública"/>
    <s v="PA-78"/>
    <x v="18"/>
    <s v="Jefe Oficina Asesora de Comunicaciones"/>
    <x v="154"/>
    <s v="Número de visitas a la información publicada por la Oficina Asesora de Comunicaciones en la pagina web."/>
    <n v="3698145"/>
    <n v="9.3023255813953487E-3"/>
    <m/>
    <x v="0"/>
    <x v="1"/>
    <m/>
    <x v="0"/>
    <x v="0"/>
    <x v="1"/>
    <m/>
    <m/>
    <x v="0"/>
    <x v="2"/>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79"/>
    <x v="18"/>
    <s v="Jefe Oficina Asesora de Comunicaciones"/>
    <x v="155"/>
    <s v="Número de noticias con valoración positiva en monitoreo de prensa"/>
    <n v="620"/>
    <n v="8.4210526315789489E-3"/>
    <m/>
    <x v="0"/>
    <x v="1"/>
    <m/>
    <x v="0"/>
    <x v="1"/>
    <x v="1"/>
    <m/>
    <m/>
    <x v="0"/>
    <x v="0"/>
    <s v="Trimestral"/>
    <s v="Marzo"/>
  </r>
  <r>
    <x v="11"/>
    <x v="11"/>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A7-01"/>
    <x v="18"/>
    <s v="Jefe Oficina Asesora de Comunicaciones"/>
    <x v="156"/>
    <s v="Porcentaje de cumplimiento a la proyección de ejecución presupuestal de compromisos"/>
    <n v="1"/>
    <n v="1.276595744680851E-3"/>
    <m/>
    <x v="0"/>
    <x v="1"/>
    <m/>
    <x v="1"/>
    <x v="1"/>
    <x v="1"/>
    <m/>
    <m/>
    <x v="1"/>
    <x v="1"/>
    <s v="Mensu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0"/>
    <x v="19"/>
    <s v="Subdirector(a) Programación"/>
    <x v="157"/>
    <s v="Porcentaje de cumplimiento de la meta de compromisos presupuestales concertadas con Presidencia "/>
    <n v="1"/>
    <n v="5.5813953488372094E-3"/>
    <m/>
    <x v="0"/>
    <x v="1"/>
    <m/>
    <x v="0"/>
    <x v="1"/>
    <x v="1"/>
    <m/>
    <m/>
    <x v="1"/>
    <x v="1"/>
    <s v="Mensual"/>
    <s v="Ener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1"/>
    <x v="19"/>
    <s v="Subdirector(a) Programación"/>
    <x v="158"/>
    <s v="Porcentaje de cumplimiento de la meta de obligaciones presupuestales concertadas con Presidencia."/>
    <n v="1"/>
    <n v="5.5813953488372094E-3"/>
    <m/>
    <x v="0"/>
    <x v="1"/>
    <m/>
    <x v="0"/>
    <x v="1"/>
    <x v="1"/>
    <m/>
    <m/>
    <x v="1"/>
    <x v="1"/>
    <s v="Mensual"/>
    <s v="Ener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82"/>
    <x v="19"/>
    <s v="Subdirector(a) Programación"/>
    <x v="159"/>
    <s v="Porcentaje de Integración del modelo de costos del ICBF dentro de las Metas Sociales y Financieras"/>
    <n v="0.6"/>
    <n v="5.5813953488372094E-3"/>
    <m/>
    <x v="0"/>
    <x v="1"/>
    <m/>
    <x v="0"/>
    <x v="0"/>
    <x v="1"/>
    <m/>
    <m/>
    <x v="1"/>
    <x v="1"/>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1"/>
    <s v="Programación y ejecución presupuestal"/>
    <s v="PA-83"/>
    <x v="19"/>
    <s v="Subdirector(a) Programación"/>
    <x v="160"/>
    <s v="Porcentaje de Vigencias Expiradas respecto a la vigencia anterior"/>
    <n v="1"/>
    <n v="5.5813953488372094E-3"/>
    <m/>
    <x v="0"/>
    <x v="1"/>
    <m/>
    <x v="0"/>
    <x v="1"/>
    <x v="1"/>
    <m/>
    <m/>
    <x v="0"/>
    <x v="1"/>
    <s v="Anual"/>
    <s v="Diciembre"/>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3"/>
    <x v="3"/>
    <s v="LP5-C3"/>
    <s v="Formulación y seguimiento a Proyectos de Inversión"/>
    <s v="PA-84"/>
    <x v="19"/>
    <s v="Subdirector(a) Programación"/>
    <x v="161"/>
    <s v="Porcentaje de reducción de solicitudes de traslados presupuestales aprobadas y en resolución"/>
    <n v="0.15"/>
    <n v="9.3023255813953487E-3"/>
    <m/>
    <x v="0"/>
    <x v="1"/>
    <m/>
    <x v="0"/>
    <x v="1"/>
    <x v="1"/>
    <m/>
    <m/>
    <x v="0"/>
    <x v="2"/>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85"/>
    <x v="19"/>
    <s v="Subdirector(a) Programación"/>
    <x v="162"/>
    <s v="Porcentaje de Avance en el Desarrollo del modelo de Distribución de Recursos"/>
    <n v="0.6"/>
    <n v="5.5813953488372094E-3"/>
    <m/>
    <x v="0"/>
    <x v="1"/>
    <m/>
    <x v="0"/>
    <x v="0"/>
    <x v="1"/>
    <m/>
    <m/>
    <x v="1"/>
    <x v="1"/>
    <s v="Trimestr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1-01"/>
    <x v="19"/>
    <s v="Subdirector(a) Programación"/>
    <x v="163"/>
    <s v="Porcentaje de cumplimiento a la proyección de ejecución presupuestal de compromisos"/>
    <n v="1"/>
    <n v="1.276595744680851E-3"/>
    <m/>
    <x v="0"/>
    <x v="1"/>
    <m/>
    <x v="1"/>
    <x v="1"/>
    <x v="1"/>
    <m/>
    <m/>
    <x v="1"/>
    <x v="1"/>
    <s v="Mensual"/>
    <s v="Marzo"/>
  </r>
  <r>
    <x v="12"/>
    <x v="12"/>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1-02"/>
    <x v="20"/>
    <s v="Subdirector(a)  General"/>
    <x v="164"/>
    <s v="Número de regionales con la implementación del modelo de enfoque diferencial"/>
    <n v="16"/>
    <n v="1.8181818181818186E-3"/>
    <m/>
    <x v="0"/>
    <x v="1"/>
    <m/>
    <x v="1"/>
    <x v="1"/>
    <x v="1"/>
    <m/>
    <m/>
    <x v="0"/>
    <x v="0"/>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1"/>
    <s v="Gestión de la calidad"/>
    <s v="PA-86"/>
    <x v="21"/>
    <s v="Subdirector(a) Mejoramiento Organizacional"/>
    <x v="165"/>
    <s v="Número de certificados en sistemas de Gestión de Calidad, Ambiental, Seguridad y Salud en el Trabajo y Seguridad de la Información otorgados a las  Regionales y sede de la Dirección General."/>
    <n v="66"/>
    <n v="9.3023255813953487E-3"/>
    <m/>
    <x v="0"/>
    <x v="1"/>
    <m/>
    <x v="0"/>
    <x v="0"/>
    <x v="1"/>
    <m/>
    <m/>
    <x v="0"/>
    <x v="2"/>
    <s v="Anual"/>
    <s v="Diciembre"/>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4"/>
    <s v="Modernización institucional"/>
    <s v="PA-87"/>
    <x v="21"/>
    <s v="Subdirector(a) Mejoramiento Organizacional"/>
    <x v="166"/>
    <s v="Porcentaje de bitacoras de innovaciones implementadas "/>
    <n v="1"/>
    <n v="9.3023255813953487E-3"/>
    <m/>
    <x v="0"/>
    <x v="1"/>
    <m/>
    <x v="0"/>
    <x v="1"/>
    <x v="1"/>
    <m/>
    <m/>
    <x v="0"/>
    <x v="2"/>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1"/>
    <s v="Gestión de la calidad"/>
    <s v="PA-88"/>
    <x v="21"/>
    <s v="Subdirector(a) Mejoramiento Organizacional"/>
    <x v="167"/>
    <s v="Porcentaje de avance en la implementación del Plan para postulación al Premio Colombiano a la Calidad de la Gestión"/>
    <n v="1"/>
    <n v="5.5813953488372094E-3"/>
    <m/>
    <x v="0"/>
    <x v="1"/>
    <m/>
    <x v="0"/>
    <x v="0"/>
    <x v="1"/>
    <m/>
    <m/>
    <x v="0"/>
    <x v="1"/>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4"/>
    <x v="4"/>
    <s v="LP4-C3"/>
    <s v="Racionalización de trámites"/>
    <s v="PA-89"/>
    <x v="21"/>
    <s v="Subdirector(a) Mejoramiento Organizacional"/>
    <x v="168"/>
    <s v="Numero de trámites y/o procedimientos administrativos  racionalizados y actualizados en el portal SUIT"/>
    <n v="3"/>
    <n v="5.5813953488372094E-3"/>
    <m/>
    <x v="0"/>
    <x v="1"/>
    <m/>
    <x v="0"/>
    <x v="0"/>
    <x v="1"/>
    <m/>
    <m/>
    <x v="0"/>
    <x v="1"/>
    <s v="Anual"/>
    <s v="Diciembre"/>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1"/>
    <x v="21"/>
    <s v="Subdirector(a) Mejoramiento Organizacional"/>
    <x v="169"/>
    <s v="Porcentaje de Acciones correctivas eficaces"/>
    <n v="0.85"/>
    <n v="3.7499999999999999E-3"/>
    <m/>
    <x v="0"/>
    <x v="0"/>
    <m/>
    <x v="1"/>
    <x v="1"/>
    <x v="1"/>
    <m/>
    <m/>
    <x v="0"/>
    <x v="2"/>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2"/>
    <x v="21"/>
    <s v="Subdirector(a) Mejoramiento Organizacional"/>
    <x v="170"/>
    <s v="Porcentaje de cierre de Servicios no conforme"/>
    <n v="0.85"/>
    <n v="1.276595744680851E-3"/>
    <m/>
    <x v="0"/>
    <x v="0"/>
    <s v="x"/>
    <x v="1"/>
    <x v="1"/>
    <x v="1"/>
    <m/>
    <m/>
    <x v="0"/>
    <x v="1"/>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3"/>
    <x v="21"/>
    <s v="Subdirector(a) Mejoramiento Organizacional"/>
    <x v="171"/>
    <s v="Porcentaje de Riesgos mitigados"/>
    <n v="0.95"/>
    <n v="3.7499999999999999E-3"/>
    <m/>
    <x v="0"/>
    <x v="0"/>
    <s v="x"/>
    <x v="1"/>
    <x v="1"/>
    <x v="1"/>
    <m/>
    <m/>
    <x v="1"/>
    <x v="2"/>
    <s v="Trimestral"/>
    <s v="Marz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4"/>
    <x v="21"/>
    <s v="Subdirector(a) Mejoramiento Organizacional"/>
    <x v="172"/>
    <s v="Porcentaje de Macro procesos con evidencia de racionalización de procedimientos."/>
    <n v="1"/>
    <n v="3.7499999999999999E-3"/>
    <m/>
    <x v="0"/>
    <x v="1"/>
    <m/>
    <x v="1"/>
    <x v="1"/>
    <x v="1"/>
    <m/>
    <m/>
    <x v="0"/>
    <x v="2"/>
    <s v="Cuatrimestral"/>
    <s v="Abril"/>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5"/>
    <x v="21"/>
    <s v="Subdirector(a) Mejoramiento Organizacional"/>
    <x v="173"/>
    <s v="Porcentaje de Acciones preventivas eficaces"/>
    <n v="0.85"/>
    <n v="3.7499999999999999E-3"/>
    <m/>
    <x v="0"/>
    <x v="0"/>
    <s v="x"/>
    <x v="1"/>
    <x v="1"/>
    <x v="1"/>
    <m/>
    <m/>
    <x v="0"/>
    <x v="2"/>
    <s v="Mensual"/>
    <s v="Enero"/>
  </r>
  <r>
    <x v="13"/>
    <x v="13"/>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2-06"/>
    <x v="21"/>
    <s v="Subdirector(a) Mejoramiento Organizacional"/>
    <x v="174"/>
    <s v="Porcentaje de avance en el mejoramiento Continuo de Procesos"/>
    <n v="0.75"/>
    <n v="3.7499999999999999E-3"/>
    <m/>
    <x v="0"/>
    <x v="1"/>
    <m/>
    <x v="1"/>
    <x v="1"/>
    <x v="1"/>
    <m/>
    <m/>
    <x v="0"/>
    <x v="2"/>
    <s v="Cuatrimestral"/>
    <s v="Abril"/>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0"/>
    <x v="22"/>
    <s v="Director(a)  Sistema Nacional de Bienestar Familiar"/>
    <x v="175"/>
    <s v="Número de Municipios y departamentos asistidos técnicamente en el ciclo de gestión de la Política Pública de primera Infancia, Infancia Adolescencia y fortalecimiento a la Familia"/>
    <n v="1134"/>
    <n v="9.3023255813953487E-3"/>
    <m/>
    <x v="0"/>
    <x v="0"/>
    <m/>
    <x v="0"/>
    <x v="0"/>
    <x v="1"/>
    <m/>
    <m/>
    <x v="0"/>
    <x v="2"/>
    <s v="Tri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1"/>
    <x v="22"/>
    <s v="Director(a)  Sistema Nacional de Bienestar Familiar"/>
    <x v="176"/>
    <s v="Número de entidades territoriales con acompañamiento para la implementación de la Ruta Integral de Atenciones"/>
    <n v="150"/>
    <n v="9.3023255813953487E-3"/>
    <m/>
    <x v="0"/>
    <x v="0"/>
    <m/>
    <x v="0"/>
    <x v="0"/>
    <x v="1"/>
    <m/>
    <m/>
    <x v="0"/>
    <x v="2"/>
    <s v="Bimestral"/>
    <s v="Jul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3"/>
    <s v="Participación Ciudadana en la Gestión"/>
    <s v="PA-92"/>
    <x v="22"/>
    <s v="Director(a)  Sistema Nacional de Bienestar Familiar"/>
    <x v="177"/>
    <s v="Número de Municipios y departamentos monitoreados en la operación de los Consejos de Política Social"/>
    <n v="1134"/>
    <n v="9.3023255813953487E-3"/>
    <m/>
    <x v="0"/>
    <x v="0"/>
    <m/>
    <x v="0"/>
    <x v="0"/>
    <x v="1"/>
    <m/>
    <m/>
    <x v="0"/>
    <x v="2"/>
    <s v="Tri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3"/>
    <x v="22"/>
    <s v="Director(a)  Sistema Nacional de Bienestar Familiar"/>
    <x v="178"/>
    <s v="Porcentaje del Plan de acción del SNBF 2015 -2018  construido, validado (2015), implementado, monitoreado (2016-2017) y evaluado (2018)"/>
    <n v="0.4"/>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4"/>
    <x v="22"/>
    <s v="Director(a)  Sistema Nacional de Bienestar Familiar"/>
    <x v="179"/>
    <s v="Porcentaje de indicadores del SUIN con información disponible según su hoja de vida."/>
    <n v="1"/>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5"/>
    <x v="22"/>
    <s v="Director(a)  Sistema Nacional de Bienestar Familiar"/>
    <x v="180"/>
    <s v="Número de proyectos tipo de inversión formulados y socializados con las entidades territoriales con el fin de acceder a recursos del Sistema de Regalias."/>
    <n v="2"/>
    <n v="9.3023255813953487E-3"/>
    <m/>
    <x v="0"/>
    <x v="1"/>
    <m/>
    <x v="0"/>
    <x v="0"/>
    <x v="1"/>
    <m/>
    <m/>
    <x v="0"/>
    <x v="2"/>
    <s v="Semestral"/>
    <s v="Junio"/>
  </r>
  <r>
    <x v="14"/>
    <x v="14"/>
    <s v="N/A"/>
    <s v="N/A"/>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3-01"/>
    <x v="22"/>
    <s v="Director(a)  Sistema Nacional de Bienestar Familiar"/>
    <x v="181"/>
    <s v="Porcentaje de cumplimiento a la proyección de ejecución presupuestal de compromisos"/>
    <n v="1"/>
    <n v="1.276595744680851E-3"/>
    <m/>
    <x v="0"/>
    <x v="1"/>
    <m/>
    <x v="1"/>
    <x v="1"/>
    <x v="1"/>
    <m/>
    <m/>
    <x v="1"/>
    <x v="1"/>
    <s v="Mensual"/>
    <s v="Marz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6"/>
    <x v="23"/>
    <s v="Subdirector(a) Monitoreo y Evaluación "/>
    <x v="182"/>
    <s v="Número de Evaluaciones e investigaciones realizadas"/>
    <n v="9"/>
    <n v="9.3023255813953487E-3"/>
    <m/>
    <x v="0"/>
    <x v="1"/>
    <m/>
    <x v="0"/>
    <x v="0"/>
    <x v="1"/>
    <m/>
    <m/>
    <x v="0"/>
    <x v="2"/>
    <s v="Anual"/>
    <s v="Diciembre"/>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7"/>
    <x v="23"/>
    <s v="Subdirector(a) Monitoreo y Evaluación "/>
    <x v="183"/>
    <s v="Porcentaje de avance del diseño e implementación de la sistematización del tablero de control "/>
    <n v="0.5"/>
    <n v="9.3023255813953487E-3"/>
    <m/>
    <x v="0"/>
    <x v="1"/>
    <m/>
    <x v="0"/>
    <x v="0"/>
    <x v="1"/>
    <m/>
    <m/>
    <x v="1"/>
    <x v="2"/>
    <s v="Cuatrimestral"/>
    <s v="Abril"/>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5"/>
    <x v="5"/>
    <s v="LP2-C4"/>
    <s v="Rendición de cuentas"/>
    <s v="PA-98"/>
    <x v="23"/>
    <s v="Subdirector(a) Monitoreo y Evaluación "/>
    <x v="184"/>
    <s v="Porcentaje de cumplimiento de compromisos formulados en las mesas publicas y rendición de cuentas"/>
    <n v="1"/>
    <n v="9.3023255813953487E-3"/>
    <m/>
    <x v="0"/>
    <x v="0"/>
    <s v="x"/>
    <x v="0"/>
    <x v="1"/>
    <x v="1"/>
    <m/>
    <m/>
    <x v="1"/>
    <x v="2"/>
    <s v="Trimestral"/>
    <s v="Juni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V1-P1-01"/>
    <x v="23"/>
    <s v="Subdirector(a) Monitoreo y Evaluación "/>
    <x v="185"/>
    <s v="Porcentaje de avance de las etapas para la realización de evaluaciones e investigaciones a los programas del ICBF"/>
    <n v="1"/>
    <n v="3.7499999999999999E-3"/>
    <m/>
    <x v="0"/>
    <x v="1"/>
    <m/>
    <x v="1"/>
    <x v="1"/>
    <x v="1"/>
    <m/>
    <m/>
    <x v="1"/>
    <x v="2"/>
    <s v="Trimestral"/>
    <s v="Marzo"/>
  </r>
  <r>
    <x v="15"/>
    <x v="15"/>
    <s v="MPEV1-P1"/>
    <s v="Evaluación y Monitoreo de la Gestión"/>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1"/>
    <x v="1"/>
    <s v="N/A"/>
    <s v="N/A"/>
    <s v="MPEV1-P1-02"/>
    <x v="23"/>
    <s v="Subdirector(a) Monitoreo y Evaluación "/>
    <x v="186"/>
    <s v="Porcentaje de avance de Informes realizados sobre la monitoreo institucional a nivel nacional y regional"/>
    <n v="1"/>
    <n v="1.276595744680851E-3"/>
    <m/>
    <x v="0"/>
    <x v="1"/>
    <m/>
    <x v="1"/>
    <x v="1"/>
    <x v="1"/>
    <m/>
    <m/>
    <x v="0"/>
    <x v="1"/>
    <s v="Trimestral"/>
    <s v="May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99"/>
    <x v="24"/>
    <s v="Jefe Oficina de Control Interno"/>
    <x v="187"/>
    <s v="Porcentaje de Ejecución de Auditoria del Sistema de Gestión de Calidad a Regionales "/>
    <n v="1"/>
    <n v="9.3023255813953487E-3"/>
    <m/>
    <x v="0"/>
    <x v="1"/>
    <m/>
    <x v="0"/>
    <x v="0"/>
    <x v="1"/>
    <m/>
    <m/>
    <x v="0"/>
    <x v="2"/>
    <s v="Trimestral"/>
    <s v="Marz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0"/>
    <x v="24"/>
    <s v="Jefe Oficina de Control Interno"/>
    <x v="188"/>
    <s v="Porcentaje de Ejecución de Auditoria del Sistema de Gestión de Calidad a los Macro procesos/procesos de la Sede de la Dirección General."/>
    <n v="1"/>
    <n v="9.3023255813953487E-3"/>
    <m/>
    <x v="0"/>
    <x v="1"/>
    <m/>
    <x v="0"/>
    <x v="0"/>
    <x v="1"/>
    <m/>
    <m/>
    <x v="0"/>
    <x v="2"/>
    <s v="Trimestral"/>
    <s v="Septiembre"/>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1"/>
    <x v="24"/>
    <s v="Jefe Oficina de Control Interno"/>
    <x v="189"/>
    <s v="Porcentaje de Informes generados en cumplimiento de funciones asignadas por normas internas y externas"/>
    <n v="1"/>
    <n v="9.3023255813953487E-3"/>
    <m/>
    <x v="0"/>
    <x v="1"/>
    <m/>
    <x v="0"/>
    <x v="0"/>
    <x v="1"/>
    <m/>
    <m/>
    <x v="0"/>
    <x v="2"/>
    <s v="Trimestral"/>
    <s v="Marzo"/>
  </r>
  <r>
    <x v="15"/>
    <x v="15"/>
    <s v="MPEV1-P2"/>
    <s v="Evaluación Independiente"/>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2"/>
    <x v="24"/>
    <s v="Jefe Oficina de Control Interno"/>
    <x v="190"/>
    <s v="Porcentaje de Avance del Plan de Mejoramiento de la CGR"/>
    <n v="1"/>
    <n v="9.3023255813953487E-3"/>
    <m/>
    <x v="0"/>
    <x v="1"/>
    <m/>
    <x v="0"/>
    <x v="1"/>
    <x v="1"/>
    <m/>
    <m/>
    <x v="0"/>
    <x v="2"/>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3"/>
    <x v="25"/>
    <s v="Jefe Oficina de Aseguramiento a la calidad"/>
    <x v="191"/>
    <s v="Número de  Visitas de Inspección, Vigilancia y Control realizadas a instituciones prestadoras del Servicio Público  de Bienestar Familiar"/>
    <n v="70"/>
    <n v="5.5813953488372094E-3"/>
    <m/>
    <x v="0"/>
    <x v="1"/>
    <m/>
    <x v="0"/>
    <x v="0"/>
    <x v="1"/>
    <m/>
    <m/>
    <x v="0"/>
    <x v="1"/>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4"/>
    <x v="25"/>
    <s v="Jefe Oficina de Aseguramiento a la calidad"/>
    <x v="192"/>
    <s v="Numero de auditorías selectivas de calidad realizadas a instituciones prestadoras del Servicio Público  de Bienestar Familiar."/>
    <n v="80"/>
    <n v="5.5813953488372094E-3"/>
    <m/>
    <x v="0"/>
    <x v="1"/>
    <m/>
    <x v="0"/>
    <x v="0"/>
    <x v="1"/>
    <m/>
    <m/>
    <x v="0"/>
    <x v="1"/>
    <s v="Trimestral"/>
    <s v="Marzo"/>
  </r>
  <r>
    <x v="16"/>
    <x v="16"/>
    <s v="MPEV2-P1"/>
    <s v="Evaluación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5"/>
    <x v="25"/>
    <s v="Jefe Oficina de Aseguramiento a la calidad"/>
    <x v="193"/>
    <s v="Porcentaje de Regionales fortalecidas en la aplicación  y normatividad vigente para los procedimientos de personerías jurídicas y licencias de funcionamiento"/>
    <n v="1"/>
    <n v="9.3023255813953487E-3"/>
    <m/>
    <x v="0"/>
    <x v="1"/>
    <m/>
    <x v="0"/>
    <x v="1"/>
    <x v="1"/>
    <m/>
    <m/>
    <x v="0"/>
    <x v="2"/>
    <s v="Trimestral"/>
    <s v="Marzo"/>
  </r>
  <r>
    <x v="16"/>
    <x v="16"/>
    <s v="MPEV2-P2"/>
    <s v="Asistencia Técnica a los Actores del Macro Proceso Aseguramiento de la Calidad de los Servicios Misionales del ICBF"/>
    <m/>
    <s v="SIGE6"/>
    <s v="Lograr una adecuada y eficiente gestión institucional a través de la articulación entre servidores, áreas y niveles territoriales; el apoyo administrativo a los procesos misionales, la apropiación de una cultura de la evaluación y la optimización del uso de los recursos"/>
    <m/>
    <x v="0"/>
    <x v="0"/>
    <s v="LP1-C1"/>
    <s v="Indicadores y metas de gobierno"/>
    <s v="PA-106"/>
    <x v="25"/>
    <s v="Jefe Oficina de Aseguramiento a la calidad"/>
    <x v="194"/>
    <s v="Numero de Instituciones prestadoras del Servicio Público de Bienestar Familiar, con requisitos validados en la Norma Técnica de Empresa- ICBF - NTE 001"/>
    <n v="10"/>
    <n v="8.4210526315789489E-3"/>
    <m/>
    <x v="0"/>
    <x v="1"/>
    <m/>
    <x v="0"/>
    <x v="0"/>
    <x v="1"/>
    <m/>
    <m/>
    <x v="0"/>
    <x v="0"/>
    <s v="Trimestral"/>
    <s v="Juni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20:N27" firstHeaderRow="1" firstDataRow="1" firstDataCol="3"/>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6">
        <item x="0"/>
        <item x="5"/>
        <item x="2"/>
        <item x="4"/>
        <item x="3"/>
        <item x="1"/>
      </items>
    </pivotField>
    <pivotField axis="axisRow" compact="0" outline="0" showAll="0" defaultSubtotal="0">
      <items count="6">
        <item h="1" x="4"/>
        <item h="1" x="2"/>
        <item h="1" x="3"/>
        <item h="1" x="0"/>
        <item x="1"/>
        <item h="1" x="5"/>
      </items>
    </pivotField>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3">
    <field x="29"/>
    <field x="8"/>
    <field x="9"/>
  </rowFields>
  <rowItems count="7">
    <i>
      <x v="1"/>
      <x v="5"/>
      <x v="4"/>
    </i>
    <i t="default">
      <x v="1"/>
    </i>
    <i>
      <x v="3"/>
      <x v="5"/>
      <x v="4"/>
    </i>
    <i t="default">
      <x v="3"/>
    </i>
    <i>
      <x v="7"/>
      <x v="5"/>
      <x v="4"/>
    </i>
    <i t="default">
      <x v="7"/>
    </i>
    <i t="grand">
      <x/>
    </i>
  </rowItems>
  <colItems count="1">
    <i/>
  </colItems>
  <dataFields count="1">
    <dataField name="Cuenta de Cod6" fld="15" subtotal="count" baseField="0" baseItem="0"/>
  </dataFields>
  <formats count="14">
    <format dxfId="3781">
      <pivotArea dataOnly="0" outline="0" fieldPosition="0">
        <references count="1">
          <reference field="29" count="0" defaultSubtotal="1"/>
        </references>
      </pivotArea>
    </format>
    <format dxfId="3780">
      <pivotArea dataOnly="0" grandRow="1" outline="0" fieldPosition="0"/>
    </format>
    <format dxfId="3779">
      <pivotArea type="all" dataOnly="0" outline="0" fieldPosition="0"/>
    </format>
    <format dxfId="3778">
      <pivotArea outline="0" collapsedLevelsAreSubtotals="1" fieldPosition="0"/>
    </format>
    <format dxfId="3777">
      <pivotArea dataOnly="0" labelOnly="1" outline="0" axis="axisValues" fieldPosition="0"/>
    </format>
    <format dxfId="3776">
      <pivotArea dataOnly="0" labelOnly="1" outline="0" fieldPosition="0">
        <references count="1">
          <reference field="29" count="0"/>
        </references>
      </pivotArea>
    </format>
    <format dxfId="3775">
      <pivotArea dataOnly="0" labelOnly="1" outline="0" fieldPosition="0">
        <references count="1">
          <reference field="29" count="0" defaultSubtotal="1"/>
        </references>
      </pivotArea>
    </format>
    <format dxfId="3774">
      <pivotArea dataOnly="0" labelOnly="1" grandRow="1" outline="0" fieldPosition="0"/>
    </format>
    <format dxfId="3773">
      <pivotArea dataOnly="0" labelOnly="1" outline="0" fieldPosition="0">
        <references count="2">
          <reference field="8" count="1">
            <x v="5"/>
          </reference>
          <reference field="29" count="1" selected="0">
            <x v="1"/>
          </reference>
        </references>
      </pivotArea>
    </format>
    <format dxfId="3772">
      <pivotArea dataOnly="0" labelOnly="1" outline="0" fieldPosition="0">
        <references count="2">
          <reference field="8" count="1">
            <x v="5"/>
          </reference>
          <reference field="29" count="1" selected="0">
            <x v="3"/>
          </reference>
        </references>
      </pivotArea>
    </format>
    <format dxfId="3771">
      <pivotArea dataOnly="0" labelOnly="1" outline="0" fieldPosition="0">
        <references count="2">
          <reference field="8" count="1">
            <x v="5"/>
          </reference>
          <reference field="29" count="1" selected="0">
            <x v="7"/>
          </reference>
        </references>
      </pivotArea>
    </format>
    <format dxfId="3770">
      <pivotArea dataOnly="0" labelOnly="1" outline="0" fieldPosition="0">
        <references count="3">
          <reference field="8" count="1" selected="0">
            <x v="5"/>
          </reference>
          <reference field="9" count="0"/>
          <reference field="29" count="1" selected="0">
            <x v="1"/>
          </reference>
        </references>
      </pivotArea>
    </format>
    <format dxfId="3769">
      <pivotArea dataOnly="0" labelOnly="1" outline="0" fieldPosition="0">
        <references count="3">
          <reference field="8" count="1" selected="0">
            <x v="5"/>
          </reference>
          <reference field="9" count="0"/>
          <reference field="29" count="1" selected="0">
            <x v="3"/>
          </reference>
        </references>
      </pivotArea>
    </format>
    <format dxfId="3768">
      <pivotArea dataOnly="0" labelOnly="1" outline="0" fieldPosition="0">
        <references count="3">
          <reference field="8" count="1" selected="0">
            <x v="5"/>
          </reference>
          <reference field="9" count="0"/>
          <reference field="29" count="1" selected="0">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Tabla dinámica9"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H2:BQ23" firstHeaderRow="1" firstDataRow="3"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compact="0" outline="0" showAll="0" sortType="ascending" defaultSubtotal="0"/>
    <pivotField compact="0" outline="0" showAll="0"/>
    <pivotField compact="0" outline="0" showAll="0"/>
    <pivotField compact="0" outline="0" showAll="0"/>
    <pivotField compact="0" outline="0" showAll="0"/>
    <pivotField compact="0" outline="0" showAll="0"/>
    <pivotField axis="axisCol" dataField="1" compact="0" outline="0" showAll="0">
      <items count="3">
        <item x="0"/>
        <item h="1" x="1"/>
        <item t="default"/>
      </items>
    </pivotField>
    <pivotField dataField="1" compact="0" outline="0" showAll="0"/>
    <pivotField dataField="1" compact="0" outline="0" showAll="0" defaultSubtotal="0"/>
    <pivotField dataField="1"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2">
    <field x="0"/>
    <field x="13"/>
  </rowFields>
  <rowItems count="19">
    <i>
      <x/>
      <x v="8"/>
    </i>
    <i>
      <x v="1"/>
      <x v="6"/>
    </i>
    <i>
      <x v="2"/>
      <x v="3"/>
    </i>
    <i>
      <x v="3"/>
      <x v="7"/>
    </i>
    <i>
      <x v="4"/>
      <x v="19"/>
    </i>
    <i r="1">
      <x v="23"/>
    </i>
    <i r="1">
      <x v="24"/>
    </i>
    <i>
      <x v="5"/>
      <x/>
    </i>
    <i r="1">
      <x v="1"/>
    </i>
    <i r="1">
      <x v="2"/>
    </i>
    <i r="1">
      <x v="4"/>
    </i>
    <i r="1">
      <x v="11"/>
    </i>
    <i>
      <x v="6"/>
      <x v="13"/>
    </i>
    <i>
      <x v="9"/>
      <x v="9"/>
    </i>
    <i>
      <x v="10"/>
      <x v="5"/>
    </i>
    <i>
      <x v="13"/>
      <x v="20"/>
    </i>
    <i>
      <x v="14"/>
      <x v="10"/>
    </i>
    <i>
      <x v="15"/>
      <x v="21"/>
    </i>
    <i t="grand">
      <x/>
    </i>
  </rowItems>
  <colFields count="2">
    <field x="21"/>
    <field x="-2"/>
  </colFields>
  <colItems count="8">
    <i>
      <x/>
      <x/>
    </i>
    <i r="1" i="1">
      <x v="1"/>
    </i>
    <i r="1" i="2">
      <x v="2"/>
    </i>
    <i r="1" i="3">
      <x v="3"/>
    </i>
    <i t="grand">
      <x/>
    </i>
    <i t="grand" i="1">
      <x/>
    </i>
    <i t="grand" i="2">
      <x/>
    </i>
    <i t="grand" i="3">
      <x/>
    </i>
  </colItems>
  <dataFields count="4">
    <dataField name="Ind. Regionales" fld="21" subtotal="count" baseField="0" baseItem="0"/>
    <dataField name="Ind. Zonales" fld="22" subtotal="count" baseField="0" baseItem="0"/>
    <dataField name="Plan de Acción" fld="23" subtotal="count" baseField="0" baseItem="0"/>
    <dataField name="Plan Indicativo" fld="24" subtotal="count" baseField="0" baseItem="0"/>
  </dataFields>
  <formats count="22">
    <format dxfId="4079">
      <pivotArea dataOnly="0" grandRow="1" outline="0" fieldPosition="0"/>
    </format>
    <format dxfId="4078">
      <pivotArea type="all" dataOnly="0" outline="0" fieldPosition="0"/>
    </format>
    <format dxfId="4077">
      <pivotArea dataOnly="0" labelOnly="1" outline="0" fieldPosition="0">
        <references count="1">
          <reference field="0" count="0"/>
        </references>
      </pivotArea>
    </format>
    <format dxfId="4076">
      <pivotArea dataOnly="0" labelOnly="1" grandRow="1" outline="0" fieldPosition="0"/>
    </format>
    <format dxfId="4075">
      <pivotArea dataOnly="0" labelOnly="1" outline="0" fieldPosition="0">
        <references count="2">
          <reference field="0" count="1" selected="0">
            <x v="0"/>
          </reference>
          <reference field="13" count="1">
            <x v="8"/>
          </reference>
        </references>
      </pivotArea>
    </format>
    <format dxfId="4074">
      <pivotArea dataOnly="0" labelOnly="1" outline="0" fieldPosition="0">
        <references count="2">
          <reference field="0" count="1" selected="0">
            <x v="1"/>
          </reference>
          <reference field="13" count="1">
            <x v="6"/>
          </reference>
        </references>
      </pivotArea>
    </format>
    <format dxfId="4073">
      <pivotArea dataOnly="0" labelOnly="1" outline="0" fieldPosition="0">
        <references count="2">
          <reference field="0" count="1" selected="0">
            <x v="2"/>
          </reference>
          <reference field="13" count="1">
            <x v="3"/>
          </reference>
        </references>
      </pivotArea>
    </format>
    <format dxfId="4072">
      <pivotArea dataOnly="0" labelOnly="1" outline="0" fieldPosition="0">
        <references count="2">
          <reference field="0" count="1" selected="0">
            <x v="3"/>
          </reference>
          <reference field="13" count="1">
            <x v="7"/>
          </reference>
        </references>
      </pivotArea>
    </format>
    <format dxfId="4071">
      <pivotArea dataOnly="0" labelOnly="1" outline="0" fieldPosition="0">
        <references count="2">
          <reference field="0" count="1" selected="0">
            <x v="4"/>
          </reference>
          <reference field="13" count="3">
            <x v="19"/>
            <x v="23"/>
            <x v="24"/>
          </reference>
        </references>
      </pivotArea>
    </format>
    <format dxfId="4070">
      <pivotArea dataOnly="0" labelOnly="1" outline="0" fieldPosition="0">
        <references count="2">
          <reference field="0" count="1" selected="0">
            <x v="5"/>
          </reference>
          <reference field="13" count="6">
            <x v="0"/>
            <x v="1"/>
            <x v="2"/>
            <x v="4"/>
            <x v="11"/>
            <x v="16"/>
          </reference>
        </references>
      </pivotArea>
    </format>
    <format dxfId="4069">
      <pivotArea dataOnly="0" labelOnly="1" outline="0" fieldPosition="0">
        <references count="2">
          <reference field="0" count="1" selected="0">
            <x v="6"/>
          </reference>
          <reference field="13" count="1">
            <x v="13"/>
          </reference>
        </references>
      </pivotArea>
    </format>
    <format dxfId="4068">
      <pivotArea dataOnly="0" labelOnly="1" outline="0" fieldPosition="0">
        <references count="2">
          <reference field="0" count="1" selected="0">
            <x v="7"/>
          </reference>
          <reference field="13" count="1">
            <x v="18"/>
          </reference>
        </references>
      </pivotArea>
    </format>
    <format dxfId="4067">
      <pivotArea dataOnly="0" labelOnly="1" outline="0" fieldPosition="0">
        <references count="2">
          <reference field="0" count="1" selected="0">
            <x v="8"/>
          </reference>
          <reference field="13" count="1">
            <x v="17"/>
          </reference>
        </references>
      </pivotArea>
    </format>
    <format dxfId="4066">
      <pivotArea dataOnly="0" labelOnly="1" outline="0" fieldPosition="0">
        <references count="2">
          <reference field="0" count="1" selected="0">
            <x v="9"/>
          </reference>
          <reference field="13" count="1">
            <x v="9"/>
          </reference>
        </references>
      </pivotArea>
    </format>
    <format dxfId="4065">
      <pivotArea dataOnly="0" labelOnly="1" outline="0" fieldPosition="0">
        <references count="2">
          <reference field="0" count="1" selected="0">
            <x v="10"/>
          </reference>
          <reference field="13" count="1">
            <x v="5"/>
          </reference>
        </references>
      </pivotArea>
    </format>
    <format dxfId="4064">
      <pivotArea dataOnly="0" labelOnly="1" outline="0" fieldPosition="0">
        <references count="2">
          <reference field="0" count="1" selected="0">
            <x v="11"/>
          </reference>
          <reference field="13" count="1">
            <x v="12"/>
          </reference>
        </references>
      </pivotArea>
    </format>
    <format dxfId="4063">
      <pivotArea dataOnly="0" labelOnly="1" outline="0" fieldPosition="0">
        <references count="2">
          <reference field="0" count="1" selected="0">
            <x v="12"/>
          </reference>
          <reference field="13" count="2">
            <x v="22"/>
            <x v="25"/>
          </reference>
        </references>
      </pivotArea>
    </format>
    <format dxfId="4062">
      <pivotArea dataOnly="0" labelOnly="1" outline="0" fieldPosition="0">
        <references count="2">
          <reference field="0" count="1" selected="0">
            <x v="13"/>
          </reference>
          <reference field="13" count="1">
            <x v="20"/>
          </reference>
        </references>
      </pivotArea>
    </format>
    <format dxfId="4061">
      <pivotArea dataOnly="0" labelOnly="1" outline="0" fieldPosition="0">
        <references count="2">
          <reference field="0" count="1" selected="0">
            <x v="14"/>
          </reference>
          <reference field="13" count="1">
            <x v="10"/>
          </reference>
        </references>
      </pivotArea>
    </format>
    <format dxfId="4060">
      <pivotArea dataOnly="0" labelOnly="1" outline="0" fieldPosition="0">
        <references count="2">
          <reference field="0" count="1" selected="0">
            <x v="15"/>
          </reference>
          <reference field="13" count="2">
            <x v="15"/>
            <x v="21"/>
          </reference>
        </references>
      </pivotArea>
    </format>
    <format dxfId="4059">
      <pivotArea dataOnly="0" labelOnly="1" outline="0" fieldPosition="0">
        <references count="2">
          <reference field="0" count="1" selected="0">
            <x v="16"/>
          </reference>
          <reference field="13" count="1">
            <x v="14"/>
          </reference>
        </references>
      </pivotArea>
    </format>
    <format dxfId="405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Tabla dinámica1"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1:N15" firstHeaderRow="1" firstDataRow="1" firstDataCol="3"/>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6">
        <item x="0"/>
        <item x="5"/>
        <item x="2"/>
        <item x="4"/>
        <item x="3"/>
        <item x="1"/>
      </items>
    </pivotField>
    <pivotField axis="axisRow" compact="0" outline="0" showAll="0" defaultSubtotal="0">
      <items count="6">
        <item x="4"/>
        <item x="2"/>
        <item x="3"/>
        <item x="0"/>
        <item h="1" x="1"/>
        <item x="5"/>
      </items>
    </pivotField>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3">
    <field x="29"/>
    <field x="8"/>
    <field x="9"/>
  </rowFields>
  <rowItems count="14">
    <i>
      <x v="1"/>
      <x/>
      <x v="3"/>
    </i>
    <i r="1">
      <x v="1"/>
      <x v="5"/>
    </i>
    <i r="1">
      <x v="3"/>
      <x/>
    </i>
    <i r="1">
      <x v="4"/>
      <x v="2"/>
    </i>
    <i t="default">
      <x v="1"/>
    </i>
    <i>
      <x v="3"/>
      <x/>
      <x v="3"/>
    </i>
    <i t="default">
      <x v="3"/>
    </i>
    <i>
      <x v="7"/>
      <x/>
      <x v="3"/>
    </i>
    <i r="1">
      <x v="1"/>
      <x v="5"/>
    </i>
    <i r="1">
      <x v="2"/>
      <x v="1"/>
    </i>
    <i r="1">
      <x v="3"/>
      <x/>
    </i>
    <i r="1">
      <x v="4"/>
      <x v="2"/>
    </i>
    <i t="default">
      <x v="7"/>
    </i>
    <i t="grand">
      <x/>
    </i>
  </rowItems>
  <colItems count="1">
    <i/>
  </colItems>
  <dataFields count="1">
    <dataField name="Cuenta de Cod6" fld="15" subtotal="count" baseField="0" baseItem="0"/>
  </dataFields>
  <formats count="21">
    <format dxfId="4100">
      <pivotArea dataOnly="0" outline="0" fieldPosition="0">
        <references count="1">
          <reference field="29" count="0" defaultSubtotal="1"/>
        </references>
      </pivotArea>
    </format>
    <format dxfId="4099">
      <pivotArea dataOnly="0" grandRow="1" outline="0" fieldPosition="0"/>
    </format>
    <format dxfId="4098">
      <pivotArea type="all" dataOnly="0" outline="0" fieldPosition="0"/>
    </format>
    <format dxfId="4097">
      <pivotArea outline="0" collapsedLevelsAreSubtotals="1" fieldPosition="0"/>
    </format>
    <format dxfId="4096">
      <pivotArea dataOnly="0" labelOnly="1" outline="0" axis="axisValues" fieldPosition="0"/>
    </format>
    <format dxfId="4095">
      <pivotArea dataOnly="0" labelOnly="1" outline="0" fieldPosition="0">
        <references count="1">
          <reference field="29" count="0"/>
        </references>
      </pivotArea>
    </format>
    <format dxfId="4094">
      <pivotArea dataOnly="0" labelOnly="1" outline="0" fieldPosition="0">
        <references count="1">
          <reference field="29" count="0" defaultSubtotal="1"/>
        </references>
      </pivotArea>
    </format>
    <format dxfId="4093">
      <pivotArea dataOnly="0" labelOnly="1" grandRow="1" outline="0" fieldPosition="0"/>
    </format>
    <format dxfId="4092">
      <pivotArea dataOnly="0" labelOnly="1" outline="0" fieldPosition="0">
        <references count="2">
          <reference field="8" count="4">
            <x v="0"/>
            <x v="1"/>
            <x v="3"/>
            <x v="4"/>
          </reference>
          <reference field="29" count="1" selected="0">
            <x v="1"/>
          </reference>
        </references>
      </pivotArea>
    </format>
    <format dxfId="4091">
      <pivotArea dataOnly="0" labelOnly="1" outline="0" fieldPosition="0">
        <references count="2">
          <reference field="8" count="1">
            <x v="0"/>
          </reference>
          <reference field="29" count="1" selected="0">
            <x v="3"/>
          </reference>
        </references>
      </pivotArea>
    </format>
    <format dxfId="4090">
      <pivotArea dataOnly="0" labelOnly="1" outline="0" fieldPosition="0">
        <references count="2">
          <reference field="8" count="5">
            <x v="0"/>
            <x v="1"/>
            <x v="2"/>
            <x v="3"/>
            <x v="4"/>
          </reference>
          <reference field="29" count="1" selected="0">
            <x v="7"/>
          </reference>
        </references>
      </pivotArea>
    </format>
    <format dxfId="4089">
      <pivotArea dataOnly="0" labelOnly="1" outline="0" fieldPosition="0">
        <references count="3">
          <reference field="8" count="1" selected="0">
            <x v="0"/>
          </reference>
          <reference field="9" count="1">
            <x v="3"/>
          </reference>
          <reference field="29" count="1" selected="0">
            <x v="1"/>
          </reference>
        </references>
      </pivotArea>
    </format>
    <format dxfId="4088">
      <pivotArea dataOnly="0" labelOnly="1" outline="0" fieldPosition="0">
        <references count="3">
          <reference field="8" count="1" selected="0">
            <x v="1"/>
          </reference>
          <reference field="9" count="1">
            <x v="5"/>
          </reference>
          <reference field="29" count="1" selected="0">
            <x v="1"/>
          </reference>
        </references>
      </pivotArea>
    </format>
    <format dxfId="4087">
      <pivotArea dataOnly="0" labelOnly="1" outline="0" fieldPosition="0">
        <references count="3">
          <reference field="8" count="1" selected="0">
            <x v="3"/>
          </reference>
          <reference field="9" count="1">
            <x v="0"/>
          </reference>
          <reference field="29" count="1" selected="0">
            <x v="1"/>
          </reference>
        </references>
      </pivotArea>
    </format>
    <format dxfId="4086">
      <pivotArea dataOnly="0" labelOnly="1" outline="0" fieldPosition="0">
        <references count="3">
          <reference field="8" count="1" selected="0">
            <x v="4"/>
          </reference>
          <reference field="9" count="1">
            <x v="2"/>
          </reference>
          <reference field="29" count="1" selected="0">
            <x v="1"/>
          </reference>
        </references>
      </pivotArea>
    </format>
    <format dxfId="4085">
      <pivotArea dataOnly="0" labelOnly="1" outline="0" fieldPosition="0">
        <references count="3">
          <reference field="8" count="1" selected="0">
            <x v="0"/>
          </reference>
          <reference field="9" count="1">
            <x v="3"/>
          </reference>
          <reference field="29" count="1" selected="0">
            <x v="3"/>
          </reference>
        </references>
      </pivotArea>
    </format>
    <format dxfId="4084">
      <pivotArea dataOnly="0" labelOnly="1" outline="0" fieldPosition="0">
        <references count="3">
          <reference field="8" count="1" selected="0">
            <x v="0"/>
          </reference>
          <reference field="9" count="1">
            <x v="3"/>
          </reference>
          <reference field="29" count="1" selected="0">
            <x v="7"/>
          </reference>
        </references>
      </pivotArea>
    </format>
    <format dxfId="4083">
      <pivotArea dataOnly="0" labelOnly="1" outline="0" fieldPosition="0">
        <references count="3">
          <reference field="8" count="1" selected="0">
            <x v="1"/>
          </reference>
          <reference field="9" count="1">
            <x v="5"/>
          </reference>
          <reference field="29" count="1" selected="0">
            <x v="7"/>
          </reference>
        </references>
      </pivotArea>
    </format>
    <format dxfId="4082">
      <pivotArea dataOnly="0" labelOnly="1" outline="0" fieldPosition="0">
        <references count="3">
          <reference field="8" count="1" selected="0">
            <x v="2"/>
          </reference>
          <reference field="9" count="1">
            <x v="1"/>
          </reference>
          <reference field="29" count="1" selected="0">
            <x v="7"/>
          </reference>
        </references>
      </pivotArea>
    </format>
    <format dxfId="4081">
      <pivotArea dataOnly="0" labelOnly="1" outline="0" fieldPosition="0">
        <references count="3">
          <reference field="8" count="1" selected="0">
            <x v="3"/>
          </reference>
          <reference field="9" count="1">
            <x v="0"/>
          </reference>
          <reference field="29" count="1" selected="0">
            <x v="7"/>
          </reference>
        </references>
      </pivotArea>
    </format>
    <format dxfId="4080">
      <pivotArea dataOnly="0" labelOnly="1" outline="0" fieldPosition="0">
        <references count="3">
          <reference field="8" count="1" selected="0">
            <x v="4"/>
          </reference>
          <reference field="9" count="1">
            <x v="2"/>
          </reference>
          <reference field="29" count="1" selected="0">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Tabla dinámica5" cacheId="20"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Z3:AA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items count="3">
        <item h="1" m="1" x="2"/>
        <item x="0"/>
        <item h="1" x="1"/>
      </items>
    </pivotField>
    <pivotField compact="0" outline="0" showAll="0"/>
    <pivotField axis="axisCol" compact="0" outline="0" showAll="0">
      <items count="4">
        <item h="1" m="1" x="2"/>
        <item x="0"/>
        <item h="1" x="1"/>
        <item t="default"/>
      </items>
    </pivotField>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5"/>
  </colFields>
  <colItems count="1">
    <i>
      <x v="1"/>
    </i>
  </colItems>
  <dataFields count="3">
    <dataField name="Nacional" fld="20" subtotal="count" baseField="0" baseItem="0"/>
    <dataField name="Regional" fld="21" subtotal="count" baseField="0" baseItem="0"/>
    <dataField name="Zonal" fld="22" subtotal="count" baseField="0" baseItem="0"/>
  </dataFields>
  <formats count="41">
    <format dxfId="3479">
      <pivotArea dataOnly="0" grandRow="1" outline="0" fieldPosition="0"/>
    </format>
    <format dxfId="3478">
      <pivotArea type="all" dataOnly="0" outline="0" fieldPosition="0"/>
    </format>
    <format dxfId="3477">
      <pivotArea dataOnly="0" labelOnly="1" grandRow="1" outline="0" fieldPosition="0"/>
    </format>
    <format dxfId="3476">
      <pivotArea outline="0" collapsedLevelsAreSubtotals="1" fieldPosition="0"/>
    </format>
    <format dxfId="3475">
      <pivotArea dataOnly="0" labelOnly="1" outline="0" fieldPosition="0">
        <references count="1">
          <reference field="4294967294" count="3">
            <x v="0"/>
            <x v="1"/>
            <x v="2"/>
          </reference>
        </references>
      </pivotArea>
    </format>
    <format dxfId="3474">
      <pivotArea type="all" dataOnly="0" outline="0" fieldPosition="0"/>
    </format>
    <format dxfId="3473">
      <pivotArea outline="0" collapsedLevelsAreSubtotals="1" fieldPosition="0"/>
    </format>
    <format dxfId="3472">
      <pivotArea dataOnly="0" labelOnly="1" grandRow="1" outline="0" fieldPosition="0"/>
    </format>
    <format dxfId="3471">
      <pivotArea dataOnly="0" labelOnly="1" outline="0" fieldPosition="0">
        <references count="1">
          <reference field="4294967294" count="3">
            <x v="0"/>
            <x v="1"/>
            <x v="2"/>
          </reference>
        </references>
      </pivotArea>
    </format>
    <format dxfId="3470">
      <pivotArea type="all" dataOnly="0" outline="0" fieldPosition="0"/>
    </format>
    <format dxfId="3469">
      <pivotArea outline="0" collapsedLevelsAreSubtotals="1" fieldPosition="0"/>
    </format>
    <format dxfId="3468">
      <pivotArea dataOnly="0" labelOnly="1" outline="0" fieldPosition="0">
        <references count="1">
          <reference field="4294967294" count="3">
            <x v="0"/>
            <x v="1"/>
            <x v="2"/>
          </reference>
        </references>
      </pivotArea>
    </format>
    <format dxfId="3467">
      <pivotArea dataOnly="0" labelOnly="1" grandRow="1" outline="0" fieldPosition="0"/>
    </format>
    <format dxfId="3466">
      <pivotArea grandRow="1" outline="0" collapsedLevelsAreSubtotals="1" fieldPosition="0"/>
    </format>
    <format dxfId="3465">
      <pivotArea dataOnly="0" labelOnly="1" grandRow="1" outline="0" fieldPosition="0"/>
    </format>
    <format dxfId="3464">
      <pivotArea grandRow="1" outline="0" collapsedLevelsAreSubtotals="1" fieldPosition="0"/>
    </format>
    <format dxfId="3463">
      <pivotArea dataOnly="0" labelOnly="1" grandRow="1" outline="0" fieldPosition="0"/>
    </format>
    <format dxfId="3462">
      <pivotArea outline="0" collapsedLevelsAreSubtotals="1" fieldPosition="0"/>
    </format>
    <format dxfId="3461">
      <pivotArea field="23" type="button" dataOnly="0" labelOnly="1" outline="0"/>
    </format>
    <format dxfId="3460">
      <pivotArea field="-2" type="button" dataOnly="0" labelOnly="1" outline="0" axis="axisRow" fieldPosition="0"/>
    </format>
    <format dxfId="3459">
      <pivotArea dataOnly="0" labelOnly="1" outline="0" fieldPosition="0">
        <references count="1">
          <reference field="25" count="0"/>
        </references>
      </pivotArea>
    </format>
    <format dxfId="3458">
      <pivotArea type="origin" dataOnly="0" labelOnly="1" outline="0" fieldPosition="0"/>
    </format>
    <format dxfId="3457">
      <pivotArea field="25" type="button" dataOnly="0" labelOnly="1" outline="0" axis="axisCol" fieldPosition="0"/>
    </format>
    <format dxfId="3456">
      <pivotArea type="origin" dataOnly="0" labelOnly="1" outline="0" fieldPosition="0"/>
    </format>
    <format dxfId="3455">
      <pivotArea field="25" type="button" dataOnly="0" labelOnly="1" outline="0" axis="axisCol" fieldPosition="0"/>
    </format>
    <format dxfId="3454">
      <pivotArea type="all" dataOnly="0" outline="0" fieldPosition="0"/>
    </format>
    <format dxfId="3453">
      <pivotArea outline="0" collapsedLevelsAreSubtotals="1" fieldPosition="0"/>
    </format>
    <format dxfId="3452">
      <pivotArea dataOnly="0" labelOnly="1" outline="0" fieldPosition="0">
        <references count="1">
          <reference field="4294967294" count="3">
            <x v="0"/>
            <x v="1"/>
            <x v="2"/>
          </reference>
        </references>
      </pivotArea>
    </format>
    <format dxfId="3451">
      <pivotArea dataOnly="0" labelOnly="1" outline="0" fieldPosition="0">
        <references count="1">
          <reference field="25" count="0"/>
        </references>
      </pivotArea>
    </format>
    <format dxfId="3450">
      <pivotArea type="origin" dataOnly="0" labelOnly="1" outline="0" fieldPosition="0"/>
    </format>
    <format dxfId="3449">
      <pivotArea field="25" type="button" dataOnly="0" labelOnly="1" outline="0" axis="axisCol" fieldPosition="0"/>
    </format>
    <format dxfId="3448">
      <pivotArea type="all" dataOnly="0" outline="0" fieldPosition="0"/>
    </format>
    <format dxfId="3447">
      <pivotArea outline="0" collapsedLevelsAreSubtotals="1" fieldPosition="0"/>
    </format>
    <format dxfId="3446">
      <pivotArea field="25" type="button" dataOnly="0" labelOnly="1" outline="0" axis="axisCol" fieldPosition="0"/>
    </format>
    <format dxfId="3445">
      <pivotArea dataOnly="0" labelOnly="1" outline="0" fieldPosition="0">
        <references count="1">
          <reference field="4294967294" count="3">
            <x v="0"/>
            <x v="1"/>
            <x v="2"/>
          </reference>
        </references>
      </pivotArea>
    </format>
    <format dxfId="3444">
      <pivotArea dataOnly="0" labelOnly="1" outline="0" fieldPosition="0">
        <references count="1">
          <reference field="25" count="0"/>
        </references>
      </pivotArea>
    </format>
    <format dxfId="3443">
      <pivotArea type="all" dataOnly="0" outline="0" fieldPosition="0"/>
    </format>
    <format dxfId="3442">
      <pivotArea outline="0" collapsedLevelsAreSubtotals="1" fieldPosition="0"/>
    </format>
    <format dxfId="3441">
      <pivotArea field="25" type="button" dataOnly="0" labelOnly="1" outline="0" axis="axisCol" fieldPosition="0"/>
    </format>
    <format dxfId="3440">
      <pivotArea dataOnly="0" labelOnly="1" outline="0" fieldPosition="0">
        <references count="1">
          <reference field="4294967294" count="3">
            <x v="0"/>
            <x v="1"/>
            <x v="2"/>
          </reference>
        </references>
      </pivotArea>
    </format>
    <format dxfId="3439">
      <pivotArea dataOnly="0" labelOnly="1" outline="0" fieldPosition="0">
        <references count="1">
          <reference field="2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Tabla dinámica13"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I33:L37" firstHeaderRow="0" firstDataRow="1"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1">
    <field x="29"/>
  </rowFields>
  <rowItems count="4">
    <i>
      <x v="1"/>
    </i>
    <i>
      <x v="3"/>
    </i>
    <i>
      <x v="7"/>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25">
    <format dxfId="3504">
      <pivotArea dataOnly="0" outline="0" fieldPosition="0">
        <references count="1">
          <reference field="29" count="0" defaultSubtotal="1"/>
        </references>
      </pivotArea>
    </format>
    <format dxfId="3503">
      <pivotArea dataOnly="0" grandRow="1" outline="0" fieldPosition="0"/>
    </format>
    <format dxfId="3502">
      <pivotArea type="all" dataOnly="0" outline="0" fieldPosition="0"/>
    </format>
    <format dxfId="3501">
      <pivotArea outline="0" collapsedLevelsAreSubtotals="1" fieldPosition="0"/>
    </format>
    <format dxfId="3500">
      <pivotArea dataOnly="0" labelOnly="1" outline="0" axis="axisValues" fieldPosition="0"/>
    </format>
    <format dxfId="3499">
      <pivotArea dataOnly="0" labelOnly="1" outline="0" fieldPosition="0">
        <references count="1">
          <reference field="29" count="0"/>
        </references>
      </pivotArea>
    </format>
    <format dxfId="3498">
      <pivotArea dataOnly="0" labelOnly="1" outline="0" fieldPosition="0">
        <references count="1">
          <reference field="29" count="0" defaultSubtotal="1"/>
        </references>
      </pivotArea>
    </format>
    <format dxfId="3497">
      <pivotArea dataOnly="0" labelOnly="1" grandRow="1" outline="0" fieldPosition="0"/>
    </format>
    <format dxfId="3496">
      <pivotArea field="29" type="button" dataOnly="0" labelOnly="1" outline="0" axis="axisRow" fieldPosition="0"/>
    </format>
    <format dxfId="3495">
      <pivotArea dataOnly="0" labelOnly="1" outline="0" fieldPosition="0">
        <references count="1">
          <reference field="4294967294" count="3">
            <x v="0"/>
            <x v="1"/>
            <x v="2"/>
          </reference>
        </references>
      </pivotArea>
    </format>
    <format dxfId="3494">
      <pivotArea field="29" type="button" dataOnly="0" labelOnly="1" outline="0" axis="axisRow" fieldPosition="0"/>
    </format>
    <format dxfId="3493">
      <pivotArea dataOnly="0" labelOnly="1" outline="0" fieldPosition="0">
        <references count="1">
          <reference field="4294967294" count="3">
            <x v="0"/>
            <x v="1"/>
            <x v="2"/>
          </reference>
        </references>
      </pivotArea>
    </format>
    <format dxfId="3492">
      <pivotArea field="29" type="button" dataOnly="0" labelOnly="1" outline="0" axis="axisRow" fieldPosition="0"/>
    </format>
    <format dxfId="3491">
      <pivotArea dataOnly="0" labelOnly="1" outline="0" fieldPosition="0">
        <references count="1">
          <reference field="4294967294" count="3">
            <x v="0"/>
            <x v="1"/>
            <x v="2"/>
          </reference>
        </references>
      </pivotArea>
    </format>
    <format dxfId="3490">
      <pivotArea grandRow="1" outline="0" collapsedLevelsAreSubtotals="1" fieldPosition="0"/>
    </format>
    <format dxfId="3489">
      <pivotArea dataOnly="0" labelOnly="1" grandRow="1" outline="0" fieldPosition="0"/>
    </format>
    <format dxfId="3488">
      <pivotArea grandRow="1" outline="0" collapsedLevelsAreSubtotals="1" fieldPosition="0"/>
    </format>
    <format dxfId="3487">
      <pivotArea dataOnly="0" labelOnly="1" grandRow="1" outline="0" fieldPosition="0"/>
    </format>
    <format dxfId="3486">
      <pivotArea type="all" dataOnly="0" outline="0" fieldPosition="0"/>
    </format>
    <format dxfId="3485">
      <pivotArea outline="0" collapsedLevelsAreSubtotals="1" fieldPosition="0"/>
    </format>
    <format dxfId="3484">
      <pivotArea field="29" type="button" dataOnly="0" labelOnly="1" outline="0" axis="axisRow" fieldPosition="0"/>
    </format>
    <format dxfId="3483">
      <pivotArea dataOnly="0" labelOnly="1" outline="0" fieldPosition="0">
        <references count="1">
          <reference field="29" count="0"/>
        </references>
      </pivotArea>
    </format>
    <format dxfId="3482">
      <pivotArea dataOnly="0" labelOnly="1" grandRow="1" outline="0" fieldPosition="0"/>
    </format>
    <format dxfId="3481">
      <pivotArea dataOnly="0" labelOnly="1" outline="0" fieldPosition="0">
        <references count="1">
          <reference field="4294967294" count="3">
            <x v="0"/>
            <x v="1"/>
            <x v="2"/>
          </reference>
        </references>
      </pivotArea>
    </format>
    <format dxfId="348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Tabla dinámica12"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I39:M48" firstHeaderRow="0"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axis="axisRow" subtotalCaption="Total"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33">
    <format dxfId="3537">
      <pivotArea dataOnly="0" grandRow="1" outline="0" fieldPosition="0"/>
    </format>
    <format dxfId="3536">
      <pivotArea type="all" dataOnly="0" outline="0" fieldPosition="0"/>
    </format>
    <format dxfId="3535">
      <pivotArea outline="0" collapsedLevelsAreSubtotals="1" fieldPosition="0"/>
    </format>
    <format dxfId="3534">
      <pivotArea dataOnly="0" labelOnly="1" outline="0" axis="axisValues" fieldPosition="0"/>
    </format>
    <format dxfId="3533">
      <pivotArea dataOnly="0" labelOnly="1" outline="0" fieldPosition="0">
        <references count="1">
          <reference field="28" count="0"/>
        </references>
      </pivotArea>
    </format>
    <format dxfId="3532">
      <pivotArea dataOnly="0" labelOnly="1" outline="0" fieldPosition="0">
        <references count="1">
          <reference field="28" count="0" defaultSubtotal="1"/>
        </references>
      </pivotArea>
    </format>
    <format dxfId="3531">
      <pivotArea dataOnly="0" labelOnly="1" grandRow="1" outline="0" fieldPosition="0"/>
    </format>
    <format dxfId="3530">
      <pivotArea dataOnly="0" labelOnly="1" outline="0" fieldPosition="0">
        <references count="2">
          <reference field="28" count="1" selected="0">
            <x v="0"/>
          </reference>
          <reference field="29" count="0"/>
        </references>
      </pivotArea>
    </format>
    <format dxfId="3529">
      <pivotArea dataOnly="0" labelOnly="1" outline="0" fieldPosition="0">
        <references count="2">
          <reference field="28" count="1" selected="0">
            <x v="1"/>
          </reference>
          <reference field="29" count="0"/>
        </references>
      </pivotArea>
    </format>
    <format dxfId="3528">
      <pivotArea dataOnly="0" labelOnly="1" outline="0" fieldPosition="0">
        <references count="1">
          <reference field="4294967294" count="3">
            <x v="0"/>
            <x v="1"/>
            <x v="2"/>
          </reference>
        </references>
      </pivotArea>
    </format>
    <format dxfId="3527">
      <pivotArea dataOnly="0" labelOnly="1" outline="0" fieldPosition="0">
        <references count="1">
          <reference field="4294967294" count="3">
            <x v="0"/>
            <x v="1"/>
            <x v="2"/>
          </reference>
        </references>
      </pivotArea>
    </format>
    <format dxfId="3526">
      <pivotArea dataOnly="0" labelOnly="1" outline="0" fieldPosition="0">
        <references count="1">
          <reference field="4294967294" count="3">
            <x v="0"/>
            <x v="1"/>
            <x v="2"/>
          </reference>
        </references>
      </pivotArea>
    </format>
    <format dxfId="3525">
      <pivotArea grandRow="1" outline="0" collapsedLevelsAreSubtotals="1" fieldPosition="0"/>
    </format>
    <format dxfId="3524">
      <pivotArea dataOnly="0" labelOnly="1" grandRow="1" outline="0" fieldPosition="0"/>
    </format>
    <format dxfId="3523">
      <pivotArea grandRow="1" outline="0" collapsedLevelsAreSubtotals="1" fieldPosition="0"/>
    </format>
    <format dxfId="3522">
      <pivotArea dataOnly="0" labelOnly="1" grandRow="1" outline="0" fieldPosition="0"/>
    </format>
    <format dxfId="3521">
      <pivotArea outline="0" collapsedLevelsAreSubtotals="1" fieldPosition="0">
        <references count="1">
          <reference field="28" count="1" selected="0" defaultSubtotal="1">
            <x v="0"/>
          </reference>
        </references>
      </pivotArea>
    </format>
    <format dxfId="3520">
      <pivotArea dataOnly="0" labelOnly="1" outline="0" fieldPosition="0">
        <references count="1">
          <reference field="28" count="1" defaultSubtotal="1">
            <x v="0"/>
          </reference>
        </references>
      </pivotArea>
    </format>
    <format dxfId="3519">
      <pivotArea outline="0" collapsedLevelsAreSubtotals="1" fieldPosition="0">
        <references count="1">
          <reference field="28" count="1" selected="0" defaultSubtotal="1">
            <x v="1"/>
          </reference>
        </references>
      </pivotArea>
    </format>
    <format dxfId="3518">
      <pivotArea dataOnly="0" labelOnly="1" outline="0" fieldPosition="0">
        <references count="1">
          <reference field="28" count="1" defaultSubtotal="1">
            <x v="1"/>
          </reference>
        </references>
      </pivotArea>
    </format>
    <format dxfId="3517">
      <pivotArea type="all" dataOnly="0" outline="0" fieldPosition="0"/>
    </format>
    <format dxfId="3516">
      <pivotArea outline="0" collapsedLevelsAreSubtotals="1" fieldPosition="0"/>
    </format>
    <format dxfId="3515">
      <pivotArea dataOnly="0" labelOnly="1" outline="0" fieldPosition="0">
        <references count="1">
          <reference field="28" count="0"/>
        </references>
      </pivotArea>
    </format>
    <format dxfId="3514">
      <pivotArea dataOnly="0" labelOnly="1" outline="0" fieldPosition="0">
        <references count="1">
          <reference field="28" count="0" defaultSubtotal="1"/>
        </references>
      </pivotArea>
    </format>
    <format dxfId="3513">
      <pivotArea dataOnly="0" labelOnly="1" grandRow="1" outline="0" fieldPosition="0"/>
    </format>
    <format dxfId="3512">
      <pivotArea dataOnly="0" labelOnly="1" outline="0" fieldPosition="0">
        <references count="2">
          <reference field="28" count="1" selected="0">
            <x v="0"/>
          </reference>
          <reference field="29" count="0"/>
        </references>
      </pivotArea>
    </format>
    <format dxfId="3511">
      <pivotArea dataOnly="0" labelOnly="1" outline="0" fieldPosition="0">
        <references count="2">
          <reference field="28" count="1" selected="0">
            <x v="1"/>
          </reference>
          <reference field="29" count="0"/>
        </references>
      </pivotArea>
    </format>
    <format dxfId="3510">
      <pivotArea dataOnly="0" labelOnly="1" outline="0" fieldPosition="0">
        <references count="1">
          <reference field="4294967294" count="3">
            <x v="0"/>
            <x v="1"/>
            <x v="2"/>
          </reference>
        </references>
      </pivotArea>
    </format>
    <format dxfId="3509">
      <pivotArea dataOnly="0" labelOnly="1" outline="0" fieldPosition="0">
        <references count="1">
          <reference field="28" count="1">
            <x v="0"/>
          </reference>
        </references>
      </pivotArea>
    </format>
    <format dxfId="3508">
      <pivotArea dataOnly="0" labelOnly="1" outline="0" fieldPosition="0">
        <references count="1">
          <reference field="28" count="1">
            <x v="0"/>
          </reference>
        </references>
      </pivotArea>
    </format>
    <format dxfId="3507">
      <pivotArea dataOnly="0" labelOnly="1" outline="0" fieldPosition="0">
        <references count="1">
          <reference field="28" count="1">
            <x v="1"/>
          </reference>
        </references>
      </pivotArea>
    </format>
    <format dxfId="3506">
      <pivotArea dataOnly="0" labelOnly="1" outline="0" fieldPosition="0">
        <references count="1">
          <reference field="28" count="1">
            <x v="1"/>
          </reference>
        </references>
      </pivotArea>
    </format>
    <format dxfId="350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Tabla dinámica3" cacheId="20"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T3:U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axis="axisCol" compact="0" outline="0" showAll="0" defaultSubtotal="0">
      <items count="3">
        <item h="1" m="1" x="2"/>
        <item x="0"/>
        <item h="1" x="1"/>
      </items>
    </pivotField>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3"/>
  </colFields>
  <colItems count="1">
    <i>
      <x v="1"/>
    </i>
  </colItems>
  <dataFields count="3">
    <dataField name="Nacional" fld="20" subtotal="count" baseField="0" baseItem="0"/>
    <dataField name="Regional" fld="21" subtotal="count" baseField="0" baseItem="0"/>
    <dataField name="Zonal" fld="22" subtotal="count" baseField="0" baseItem="0"/>
  </dataFields>
  <formats count="36">
    <format dxfId="3573">
      <pivotArea dataOnly="0" grandRow="1" outline="0" fieldPosition="0"/>
    </format>
    <format dxfId="3572">
      <pivotArea type="all" dataOnly="0" outline="0" fieldPosition="0"/>
    </format>
    <format dxfId="3571">
      <pivotArea dataOnly="0" labelOnly="1" grandRow="1" outline="0" fieldPosition="0"/>
    </format>
    <format dxfId="3570">
      <pivotArea outline="0" collapsedLevelsAreSubtotals="1" fieldPosition="0"/>
    </format>
    <format dxfId="3569">
      <pivotArea dataOnly="0" labelOnly="1" outline="0" fieldPosition="0">
        <references count="1">
          <reference field="4294967294" count="3">
            <x v="0"/>
            <x v="1"/>
            <x v="2"/>
          </reference>
        </references>
      </pivotArea>
    </format>
    <format dxfId="3568">
      <pivotArea type="all" dataOnly="0" outline="0" fieldPosition="0"/>
    </format>
    <format dxfId="3567">
      <pivotArea outline="0" collapsedLevelsAreSubtotals="1" fieldPosition="0"/>
    </format>
    <format dxfId="3566">
      <pivotArea dataOnly="0" labelOnly="1" grandRow="1" outline="0" fieldPosition="0"/>
    </format>
    <format dxfId="3565">
      <pivotArea dataOnly="0" labelOnly="1" outline="0" fieldPosition="0">
        <references count="1">
          <reference field="4294967294" count="3">
            <x v="0"/>
            <x v="1"/>
            <x v="2"/>
          </reference>
        </references>
      </pivotArea>
    </format>
    <format dxfId="3564">
      <pivotArea type="all" dataOnly="0" outline="0" fieldPosition="0"/>
    </format>
    <format dxfId="3563">
      <pivotArea outline="0" collapsedLevelsAreSubtotals="1" fieldPosition="0"/>
    </format>
    <format dxfId="3562">
      <pivotArea dataOnly="0" labelOnly="1" outline="0" fieldPosition="0">
        <references count="1">
          <reference field="4294967294" count="3">
            <x v="0"/>
            <x v="1"/>
            <x v="2"/>
          </reference>
        </references>
      </pivotArea>
    </format>
    <format dxfId="3561">
      <pivotArea dataOnly="0" labelOnly="1" grandRow="1" outline="0" fieldPosition="0"/>
    </format>
    <format dxfId="3560">
      <pivotArea grandRow="1" outline="0" collapsedLevelsAreSubtotals="1" fieldPosition="0"/>
    </format>
    <format dxfId="3559">
      <pivotArea dataOnly="0" labelOnly="1" grandRow="1" outline="0" fieldPosition="0"/>
    </format>
    <format dxfId="3558">
      <pivotArea grandRow="1" outline="0" collapsedLevelsAreSubtotals="1" fieldPosition="0"/>
    </format>
    <format dxfId="3557">
      <pivotArea dataOnly="0" labelOnly="1" grandRow="1" outline="0" fieldPosition="0"/>
    </format>
    <format dxfId="3556">
      <pivotArea dataOnly="0" labelOnly="1" outline="0" fieldPosition="0">
        <references count="1">
          <reference field="4294967294" count="3">
            <x v="0"/>
            <x v="1"/>
            <x v="2"/>
          </reference>
        </references>
      </pivotArea>
    </format>
    <format dxfId="3555">
      <pivotArea outline="0" collapsedLevelsAreSubtotals="1" fieldPosition="0"/>
    </format>
    <format dxfId="3554">
      <pivotArea dataOnly="0" labelOnly="1" outline="0" fieldPosition="0">
        <references count="1">
          <reference field="23" count="0"/>
        </references>
      </pivotArea>
    </format>
    <format dxfId="3553">
      <pivotArea field="23" type="button" dataOnly="0" labelOnly="1" outline="0" axis="axisCol" fieldPosition="0"/>
    </format>
    <format dxfId="3552">
      <pivotArea field="23" type="button" dataOnly="0" labelOnly="1" outline="0" axis="axisCol" fieldPosition="0"/>
    </format>
    <format dxfId="3551">
      <pivotArea outline="0" collapsedLevelsAreSubtotals="1" fieldPosition="0"/>
    </format>
    <format dxfId="3550">
      <pivotArea dataOnly="0" labelOnly="1" outline="0" fieldPosition="0">
        <references count="1">
          <reference field="23" count="0"/>
        </references>
      </pivotArea>
    </format>
    <format dxfId="3549">
      <pivotArea type="origin" dataOnly="0" labelOnly="1" outline="0" fieldPosition="0"/>
    </format>
    <format dxfId="3548">
      <pivotArea field="23" type="button" dataOnly="0" labelOnly="1" outline="0" axis="axisCol" fieldPosition="0"/>
    </format>
    <format dxfId="3547">
      <pivotArea type="all" dataOnly="0" outline="0" fieldPosition="0"/>
    </format>
    <format dxfId="3546">
      <pivotArea outline="0" collapsedLevelsAreSubtotals="1" fieldPosition="0"/>
    </format>
    <format dxfId="3545">
      <pivotArea field="23" type="button" dataOnly="0" labelOnly="1" outline="0" axis="axisCol" fieldPosition="0"/>
    </format>
    <format dxfId="3544">
      <pivotArea dataOnly="0" labelOnly="1" outline="0" fieldPosition="0">
        <references count="1">
          <reference field="4294967294" count="3">
            <x v="0"/>
            <x v="1"/>
            <x v="2"/>
          </reference>
        </references>
      </pivotArea>
    </format>
    <format dxfId="3543">
      <pivotArea dataOnly="0" labelOnly="1" outline="0" fieldPosition="0">
        <references count="1">
          <reference field="23" count="0"/>
        </references>
      </pivotArea>
    </format>
    <format dxfId="3542">
      <pivotArea type="all" dataOnly="0" outline="0" fieldPosition="0"/>
    </format>
    <format dxfId="3541">
      <pivotArea outline="0" collapsedLevelsAreSubtotals="1" fieldPosition="0"/>
    </format>
    <format dxfId="3540">
      <pivotArea field="23" type="button" dataOnly="0" labelOnly="1" outline="0" axis="axisCol" fieldPosition="0"/>
    </format>
    <format dxfId="3539">
      <pivotArea dataOnly="0" labelOnly="1" outline="0" fieldPosition="0">
        <references count="1">
          <reference field="4294967294" count="3">
            <x v="0"/>
            <x v="1"/>
            <x v="2"/>
          </reference>
        </references>
      </pivotArea>
    </format>
    <format dxfId="3538">
      <pivotArea dataOnly="0" labelOnly="1" outline="0" fieldPosition="0">
        <references count="1">
          <reference field="2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Tabla dinámica1"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3" colHeaderCaption="l">
  <location ref="B19:F46" firstHeaderRow="0" firstDataRow="1"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2">
    <field x="0"/>
    <field x="13"/>
  </rowFields>
  <rowItems count="27">
    <i>
      <x/>
      <x v="8"/>
    </i>
    <i>
      <x v="1"/>
      <x v="6"/>
    </i>
    <i>
      <x v="2"/>
      <x v="3"/>
    </i>
    <i>
      <x v="3"/>
      <x v="7"/>
    </i>
    <i>
      <x v="4"/>
      <x v="19"/>
    </i>
    <i r="1">
      <x v="23"/>
    </i>
    <i r="1">
      <x v="24"/>
    </i>
    <i>
      <x v="5"/>
      <x/>
    </i>
    <i r="1">
      <x v="1"/>
    </i>
    <i r="1">
      <x v="2"/>
    </i>
    <i r="1">
      <x v="4"/>
    </i>
    <i r="1">
      <x v="11"/>
    </i>
    <i r="1">
      <x v="16"/>
    </i>
    <i>
      <x v="6"/>
      <x v="13"/>
    </i>
    <i>
      <x v="7"/>
      <x v="18"/>
    </i>
    <i>
      <x v="8"/>
      <x v="17"/>
    </i>
    <i>
      <x v="9"/>
      <x v="9"/>
    </i>
    <i>
      <x v="10"/>
      <x v="5"/>
    </i>
    <i>
      <x v="11"/>
      <x v="12"/>
    </i>
    <i>
      <x v="12"/>
      <x v="22"/>
    </i>
    <i r="1">
      <x v="25"/>
    </i>
    <i>
      <x v="13"/>
      <x v="20"/>
    </i>
    <i>
      <x v="14"/>
      <x v="10"/>
    </i>
    <i>
      <x v="15"/>
      <x v="15"/>
    </i>
    <i r="1">
      <x v="21"/>
    </i>
    <i>
      <x v="16"/>
      <x v="14"/>
    </i>
    <i t="grand">
      <x/>
    </i>
  </rowItems>
  <colFields count="1">
    <field x="-2"/>
  </colFields>
  <colItems count="3">
    <i>
      <x/>
    </i>
    <i i="1">
      <x v="1"/>
    </i>
    <i i="2">
      <x v="2"/>
    </i>
  </colItems>
  <dataFields count="3">
    <dataField name="Nacional" fld="20" subtotal="count" baseField="0" baseItem="0"/>
    <dataField name="Regional" fld="21" subtotal="count" baseField="0" baseItem="0"/>
    <dataField name="Zonal" fld="22" subtotal="count" baseField="0" baseItem="0"/>
  </dataFields>
  <formats count="117">
    <format dxfId="3690">
      <pivotArea dataOnly="0" grandRow="1" outline="0" fieldPosition="0"/>
    </format>
    <format dxfId="3689">
      <pivotArea type="all" dataOnly="0" outline="0" fieldPosition="0"/>
    </format>
    <format dxfId="3688">
      <pivotArea dataOnly="0" labelOnly="1" outline="0" fieldPosition="0">
        <references count="1">
          <reference field="0" count="0"/>
        </references>
      </pivotArea>
    </format>
    <format dxfId="3687">
      <pivotArea dataOnly="0" labelOnly="1" grandRow="1" outline="0" fieldPosition="0"/>
    </format>
    <format dxfId="3686">
      <pivotArea dataOnly="0" labelOnly="1" outline="0" fieldPosition="0">
        <references count="2">
          <reference field="0" count="1" selected="0">
            <x v="0"/>
          </reference>
          <reference field="13" count="1">
            <x v="8"/>
          </reference>
        </references>
      </pivotArea>
    </format>
    <format dxfId="3685">
      <pivotArea dataOnly="0" labelOnly="1" outline="0" fieldPosition="0">
        <references count="2">
          <reference field="0" count="1" selected="0">
            <x v="1"/>
          </reference>
          <reference field="13" count="1">
            <x v="6"/>
          </reference>
        </references>
      </pivotArea>
    </format>
    <format dxfId="3684">
      <pivotArea dataOnly="0" labelOnly="1" outline="0" fieldPosition="0">
        <references count="2">
          <reference field="0" count="1" selected="0">
            <x v="2"/>
          </reference>
          <reference field="13" count="1">
            <x v="3"/>
          </reference>
        </references>
      </pivotArea>
    </format>
    <format dxfId="3683">
      <pivotArea dataOnly="0" labelOnly="1" outline="0" fieldPosition="0">
        <references count="2">
          <reference field="0" count="1" selected="0">
            <x v="3"/>
          </reference>
          <reference field="13" count="1">
            <x v="7"/>
          </reference>
        </references>
      </pivotArea>
    </format>
    <format dxfId="3682">
      <pivotArea dataOnly="0" labelOnly="1" outline="0" fieldPosition="0">
        <references count="2">
          <reference field="0" count="1" selected="0">
            <x v="4"/>
          </reference>
          <reference field="13" count="3">
            <x v="19"/>
            <x v="23"/>
            <x v="24"/>
          </reference>
        </references>
      </pivotArea>
    </format>
    <format dxfId="3681">
      <pivotArea dataOnly="0" labelOnly="1" outline="0" fieldPosition="0">
        <references count="2">
          <reference field="0" count="1" selected="0">
            <x v="5"/>
          </reference>
          <reference field="13" count="6">
            <x v="0"/>
            <x v="1"/>
            <x v="2"/>
            <x v="4"/>
            <x v="11"/>
            <x v="16"/>
          </reference>
        </references>
      </pivotArea>
    </format>
    <format dxfId="3680">
      <pivotArea dataOnly="0" labelOnly="1" outline="0" fieldPosition="0">
        <references count="2">
          <reference field="0" count="1" selected="0">
            <x v="6"/>
          </reference>
          <reference field="13" count="1">
            <x v="13"/>
          </reference>
        </references>
      </pivotArea>
    </format>
    <format dxfId="3679">
      <pivotArea dataOnly="0" labelOnly="1" outline="0" fieldPosition="0">
        <references count="2">
          <reference field="0" count="1" selected="0">
            <x v="7"/>
          </reference>
          <reference field="13" count="1">
            <x v="18"/>
          </reference>
        </references>
      </pivotArea>
    </format>
    <format dxfId="3678">
      <pivotArea dataOnly="0" labelOnly="1" outline="0" fieldPosition="0">
        <references count="2">
          <reference field="0" count="1" selected="0">
            <x v="8"/>
          </reference>
          <reference field="13" count="1">
            <x v="17"/>
          </reference>
        </references>
      </pivotArea>
    </format>
    <format dxfId="3677">
      <pivotArea dataOnly="0" labelOnly="1" outline="0" fieldPosition="0">
        <references count="2">
          <reference field="0" count="1" selected="0">
            <x v="9"/>
          </reference>
          <reference field="13" count="1">
            <x v="9"/>
          </reference>
        </references>
      </pivotArea>
    </format>
    <format dxfId="3676">
      <pivotArea dataOnly="0" labelOnly="1" outline="0" fieldPosition="0">
        <references count="2">
          <reference field="0" count="1" selected="0">
            <x v="10"/>
          </reference>
          <reference field="13" count="1">
            <x v="5"/>
          </reference>
        </references>
      </pivotArea>
    </format>
    <format dxfId="3675">
      <pivotArea dataOnly="0" labelOnly="1" outline="0" fieldPosition="0">
        <references count="2">
          <reference field="0" count="1" selected="0">
            <x v="11"/>
          </reference>
          <reference field="13" count="1">
            <x v="12"/>
          </reference>
        </references>
      </pivotArea>
    </format>
    <format dxfId="3674">
      <pivotArea dataOnly="0" labelOnly="1" outline="0" fieldPosition="0">
        <references count="2">
          <reference field="0" count="1" selected="0">
            <x v="12"/>
          </reference>
          <reference field="13" count="2">
            <x v="22"/>
            <x v="25"/>
          </reference>
        </references>
      </pivotArea>
    </format>
    <format dxfId="3673">
      <pivotArea dataOnly="0" labelOnly="1" outline="0" fieldPosition="0">
        <references count="2">
          <reference field="0" count="1" selected="0">
            <x v="13"/>
          </reference>
          <reference field="13" count="1">
            <x v="20"/>
          </reference>
        </references>
      </pivotArea>
    </format>
    <format dxfId="3672">
      <pivotArea dataOnly="0" labelOnly="1" outline="0" fieldPosition="0">
        <references count="2">
          <reference field="0" count="1" selected="0">
            <x v="14"/>
          </reference>
          <reference field="13" count="1">
            <x v="10"/>
          </reference>
        </references>
      </pivotArea>
    </format>
    <format dxfId="3671">
      <pivotArea dataOnly="0" labelOnly="1" outline="0" fieldPosition="0">
        <references count="2">
          <reference field="0" count="1" selected="0">
            <x v="15"/>
          </reference>
          <reference field="13" count="2">
            <x v="15"/>
            <x v="21"/>
          </reference>
        </references>
      </pivotArea>
    </format>
    <format dxfId="3670">
      <pivotArea dataOnly="0" labelOnly="1" outline="0" fieldPosition="0">
        <references count="2">
          <reference field="0" count="1" selected="0">
            <x v="16"/>
          </reference>
          <reference field="13" count="1">
            <x v="14"/>
          </reference>
        </references>
      </pivotArea>
    </format>
    <format dxfId="3669">
      <pivotArea outline="0" collapsedLevelsAreSubtotals="1" fieldPosition="0"/>
    </format>
    <format dxfId="3668">
      <pivotArea dataOnly="0" labelOnly="1" outline="0" fieldPosition="0">
        <references count="1">
          <reference field="4294967294" count="3">
            <x v="0"/>
            <x v="1"/>
            <x v="2"/>
          </reference>
        </references>
      </pivotArea>
    </format>
    <format dxfId="3667">
      <pivotArea type="all" dataOnly="0" outline="0" fieldPosition="0"/>
    </format>
    <format dxfId="3666">
      <pivotArea outline="0" collapsedLevelsAreSubtotals="1" fieldPosition="0"/>
    </format>
    <format dxfId="3665">
      <pivotArea dataOnly="0" labelOnly="1" outline="0" fieldPosition="0">
        <references count="1">
          <reference field="0" count="0"/>
        </references>
      </pivotArea>
    </format>
    <format dxfId="3664">
      <pivotArea dataOnly="0" labelOnly="1" grandRow="1" outline="0" fieldPosition="0"/>
    </format>
    <format dxfId="3663">
      <pivotArea dataOnly="0" labelOnly="1" outline="0" fieldPosition="0">
        <references count="2">
          <reference field="0" count="1" selected="0">
            <x v="0"/>
          </reference>
          <reference field="13" count="1">
            <x v="8"/>
          </reference>
        </references>
      </pivotArea>
    </format>
    <format dxfId="3662">
      <pivotArea dataOnly="0" labelOnly="1" outline="0" fieldPosition="0">
        <references count="2">
          <reference field="0" count="1" selected="0">
            <x v="1"/>
          </reference>
          <reference field="13" count="1">
            <x v="6"/>
          </reference>
        </references>
      </pivotArea>
    </format>
    <format dxfId="3661">
      <pivotArea dataOnly="0" labelOnly="1" outline="0" fieldPosition="0">
        <references count="2">
          <reference field="0" count="1" selected="0">
            <x v="2"/>
          </reference>
          <reference field="13" count="1">
            <x v="3"/>
          </reference>
        </references>
      </pivotArea>
    </format>
    <format dxfId="3660">
      <pivotArea dataOnly="0" labelOnly="1" outline="0" fieldPosition="0">
        <references count="2">
          <reference field="0" count="1" selected="0">
            <x v="3"/>
          </reference>
          <reference field="13" count="1">
            <x v="7"/>
          </reference>
        </references>
      </pivotArea>
    </format>
    <format dxfId="3659">
      <pivotArea dataOnly="0" labelOnly="1" outline="0" fieldPosition="0">
        <references count="2">
          <reference field="0" count="1" selected="0">
            <x v="4"/>
          </reference>
          <reference field="13" count="3">
            <x v="19"/>
            <x v="23"/>
            <x v="24"/>
          </reference>
        </references>
      </pivotArea>
    </format>
    <format dxfId="3658">
      <pivotArea dataOnly="0" labelOnly="1" outline="0" fieldPosition="0">
        <references count="2">
          <reference field="0" count="1" selected="0">
            <x v="5"/>
          </reference>
          <reference field="13" count="6">
            <x v="0"/>
            <x v="1"/>
            <x v="2"/>
            <x v="4"/>
            <x v="11"/>
            <x v="16"/>
          </reference>
        </references>
      </pivotArea>
    </format>
    <format dxfId="3657">
      <pivotArea dataOnly="0" labelOnly="1" outline="0" fieldPosition="0">
        <references count="2">
          <reference field="0" count="1" selected="0">
            <x v="6"/>
          </reference>
          <reference field="13" count="1">
            <x v="13"/>
          </reference>
        </references>
      </pivotArea>
    </format>
    <format dxfId="3656">
      <pivotArea dataOnly="0" labelOnly="1" outline="0" fieldPosition="0">
        <references count="2">
          <reference field="0" count="1" selected="0">
            <x v="7"/>
          </reference>
          <reference field="13" count="1">
            <x v="18"/>
          </reference>
        </references>
      </pivotArea>
    </format>
    <format dxfId="3655">
      <pivotArea dataOnly="0" labelOnly="1" outline="0" fieldPosition="0">
        <references count="2">
          <reference field="0" count="1" selected="0">
            <x v="8"/>
          </reference>
          <reference field="13" count="1">
            <x v="17"/>
          </reference>
        </references>
      </pivotArea>
    </format>
    <format dxfId="3654">
      <pivotArea dataOnly="0" labelOnly="1" outline="0" fieldPosition="0">
        <references count="2">
          <reference field="0" count="1" selected="0">
            <x v="9"/>
          </reference>
          <reference field="13" count="1">
            <x v="9"/>
          </reference>
        </references>
      </pivotArea>
    </format>
    <format dxfId="3653">
      <pivotArea dataOnly="0" labelOnly="1" outline="0" fieldPosition="0">
        <references count="2">
          <reference field="0" count="1" selected="0">
            <x v="10"/>
          </reference>
          <reference field="13" count="1">
            <x v="5"/>
          </reference>
        </references>
      </pivotArea>
    </format>
    <format dxfId="3652">
      <pivotArea dataOnly="0" labelOnly="1" outline="0" fieldPosition="0">
        <references count="2">
          <reference field="0" count="1" selected="0">
            <x v="11"/>
          </reference>
          <reference field="13" count="1">
            <x v="12"/>
          </reference>
        </references>
      </pivotArea>
    </format>
    <format dxfId="3651">
      <pivotArea dataOnly="0" labelOnly="1" outline="0" fieldPosition="0">
        <references count="2">
          <reference field="0" count="1" selected="0">
            <x v="12"/>
          </reference>
          <reference field="13" count="2">
            <x v="22"/>
            <x v="25"/>
          </reference>
        </references>
      </pivotArea>
    </format>
    <format dxfId="3650">
      <pivotArea dataOnly="0" labelOnly="1" outline="0" fieldPosition="0">
        <references count="2">
          <reference field="0" count="1" selected="0">
            <x v="13"/>
          </reference>
          <reference field="13" count="1">
            <x v="20"/>
          </reference>
        </references>
      </pivotArea>
    </format>
    <format dxfId="3649">
      <pivotArea dataOnly="0" labelOnly="1" outline="0" fieldPosition="0">
        <references count="2">
          <reference field="0" count="1" selected="0">
            <x v="14"/>
          </reference>
          <reference field="13" count="1">
            <x v="10"/>
          </reference>
        </references>
      </pivotArea>
    </format>
    <format dxfId="3648">
      <pivotArea dataOnly="0" labelOnly="1" outline="0" fieldPosition="0">
        <references count="2">
          <reference field="0" count="1" selected="0">
            <x v="15"/>
          </reference>
          <reference field="13" count="2">
            <x v="15"/>
            <x v="21"/>
          </reference>
        </references>
      </pivotArea>
    </format>
    <format dxfId="3647">
      <pivotArea dataOnly="0" labelOnly="1" outline="0" fieldPosition="0">
        <references count="2">
          <reference field="0" count="1" selected="0">
            <x v="16"/>
          </reference>
          <reference field="13" count="1">
            <x v="14"/>
          </reference>
        </references>
      </pivotArea>
    </format>
    <format dxfId="3646">
      <pivotArea dataOnly="0" labelOnly="1" outline="0" fieldPosition="0">
        <references count="1">
          <reference field="4294967294" count="3">
            <x v="0"/>
            <x v="1"/>
            <x v="2"/>
          </reference>
        </references>
      </pivotArea>
    </format>
    <format dxfId="3645">
      <pivotArea type="all" dataOnly="0" outline="0" fieldPosition="0"/>
    </format>
    <format dxfId="3644">
      <pivotArea outline="0" collapsedLevelsAreSubtotals="1" fieldPosition="0"/>
    </format>
    <format dxfId="3643">
      <pivotArea dataOnly="0" labelOnly="1" outline="0" fieldPosition="0">
        <references count="1">
          <reference field="0" count="0"/>
        </references>
      </pivotArea>
    </format>
    <format dxfId="3642">
      <pivotArea dataOnly="0" labelOnly="1" outline="0" fieldPosition="0">
        <references count="2">
          <reference field="0" count="1" selected="0">
            <x v="0"/>
          </reference>
          <reference field="13" count="1">
            <x v="8"/>
          </reference>
        </references>
      </pivotArea>
    </format>
    <format dxfId="3641">
      <pivotArea dataOnly="0" labelOnly="1" outline="0" fieldPosition="0">
        <references count="2">
          <reference field="0" count="1" selected="0">
            <x v="1"/>
          </reference>
          <reference field="13" count="1">
            <x v="6"/>
          </reference>
        </references>
      </pivotArea>
    </format>
    <format dxfId="3640">
      <pivotArea dataOnly="0" labelOnly="1" outline="0" fieldPosition="0">
        <references count="2">
          <reference field="0" count="1" selected="0">
            <x v="2"/>
          </reference>
          <reference field="13" count="1">
            <x v="3"/>
          </reference>
        </references>
      </pivotArea>
    </format>
    <format dxfId="3639">
      <pivotArea dataOnly="0" labelOnly="1" outline="0" fieldPosition="0">
        <references count="2">
          <reference field="0" count="1" selected="0">
            <x v="3"/>
          </reference>
          <reference field="13" count="1">
            <x v="7"/>
          </reference>
        </references>
      </pivotArea>
    </format>
    <format dxfId="3638">
      <pivotArea dataOnly="0" labelOnly="1" outline="0" fieldPosition="0">
        <references count="2">
          <reference field="0" count="1" selected="0">
            <x v="4"/>
          </reference>
          <reference field="13" count="3">
            <x v="19"/>
            <x v="23"/>
            <x v="24"/>
          </reference>
        </references>
      </pivotArea>
    </format>
    <format dxfId="3637">
      <pivotArea dataOnly="0" labelOnly="1" outline="0" fieldPosition="0">
        <references count="2">
          <reference field="0" count="1" selected="0">
            <x v="5"/>
          </reference>
          <reference field="13" count="6">
            <x v="0"/>
            <x v="1"/>
            <x v="2"/>
            <x v="4"/>
            <x v="11"/>
            <x v="16"/>
          </reference>
        </references>
      </pivotArea>
    </format>
    <format dxfId="3636">
      <pivotArea dataOnly="0" labelOnly="1" outline="0" fieldPosition="0">
        <references count="2">
          <reference field="0" count="1" selected="0">
            <x v="6"/>
          </reference>
          <reference field="13" count="1">
            <x v="13"/>
          </reference>
        </references>
      </pivotArea>
    </format>
    <format dxfId="3635">
      <pivotArea dataOnly="0" labelOnly="1" outline="0" fieldPosition="0">
        <references count="2">
          <reference field="0" count="1" selected="0">
            <x v="7"/>
          </reference>
          <reference field="13" count="1">
            <x v="18"/>
          </reference>
        </references>
      </pivotArea>
    </format>
    <format dxfId="3634">
      <pivotArea dataOnly="0" labelOnly="1" outline="0" fieldPosition="0">
        <references count="2">
          <reference field="0" count="1" selected="0">
            <x v="8"/>
          </reference>
          <reference field="13" count="1">
            <x v="17"/>
          </reference>
        </references>
      </pivotArea>
    </format>
    <format dxfId="3633">
      <pivotArea dataOnly="0" labelOnly="1" outline="0" fieldPosition="0">
        <references count="2">
          <reference field="0" count="1" selected="0">
            <x v="9"/>
          </reference>
          <reference field="13" count="1">
            <x v="9"/>
          </reference>
        </references>
      </pivotArea>
    </format>
    <format dxfId="3632">
      <pivotArea dataOnly="0" labelOnly="1" outline="0" fieldPosition="0">
        <references count="2">
          <reference field="0" count="1" selected="0">
            <x v="10"/>
          </reference>
          <reference field="13" count="1">
            <x v="5"/>
          </reference>
        </references>
      </pivotArea>
    </format>
    <format dxfId="3631">
      <pivotArea dataOnly="0" labelOnly="1" outline="0" fieldPosition="0">
        <references count="2">
          <reference field="0" count="1" selected="0">
            <x v="11"/>
          </reference>
          <reference field="13" count="1">
            <x v="12"/>
          </reference>
        </references>
      </pivotArea>
    </format>
    <format dxfId="3630">
      <pivotArea dataOnly="0" labelOnly="1" outline="0" fieldPosition="0">
        <references count="2">
          <reference field="0" count="1" selected="0">
            <x v="12"/>
          </reference>
          <reference field="13" count="2">
            <x v="22"/>
            <x v="25"/>
          </reference>
        </references>
      </pivotArea>
    </format>
    <format dxfId="3629">
      <pivotArea dataOnly="0" labelOnly="1" outline="0" fieldPosition="0">
        <references count="2">
          <reference field="0" count="1" selected="0">
            <x v="13"/>
          </reference>
          <reference field="13" count="1">
            <x v="20"/>
          </reference>
        </references>
      </pivotArea>
    </format>
    <format dxfId="3628">
      <pivotArea dataOnly="0" labelOnly="1" outline="0" fieldPosition="0">
        <references count="2">
          <reference field="0" count="1" selected="0">
            <x v="14"/>
          </reference>
          <reference field="13" count="1">
            <x v="10"/>
          </reference>
        </references>
      </pivotArea>
    </format>
    <format dxfId="3627">
      <pivotArea dataOnly="0" labelOnly="1" outline="0" fieldPosition="0">
        <references count="2">
          <reference field="0" count="1" selected="0">
            <x v="15"/>
          </reference>
          <reference field="13" count="2">
            <x v="15"/>
            <x v="21"/>
          </reference>
        </references>
      </pivotArea>
    </format>
    <format dxfId="3626">
      <pivotArea dataOnly="0" labelOnly="1" outline="0" fieldPosition="0">
        <references count="2">
          <reference field="0" count="1" selected="0">
            <x v="16"/>
          </reference>
          <reference field="13" count="1">
            <x v="14"/>
          </reference>
        </references>
      </pivotArea>
    </format>
    <format dxfId="3625">
      <pivotArea dataOnly="0" labelOnly="1" outline="0" fieldPosition="0">
        <references count="1">
          <reference field="4294967294" count="3">
            <x v="0"/>
            <x v="1"/>
            <x v="2"/>
          </reference>
        </references>
      </pivotArea>
    </format>
    <format dxfId="3624">
      <pivotArea dataOnly="0" labelOnly="1" grandRow="1" outline="0" fieldPosition="0"/>
    </format>
    <format dxfId="3623">
      <pivotArea grandRow="1" outline="0" collapsedLevelsAreSubtotals="1" fieldPosition="0"/>
    </format>
    <format dxfId="3622">
      <pivotArea dataOnly="0" labelOnly="1" grandRow="1" outline="0" fieldPosition="0"/>
    </format>
    <format dxfId="3621">
      <pivotArea grandRow="1" outline="0" collapsedLevelsAreSubtotals="1" fieldPosition="0"/>
    </format>
    <format dxfId="3620">
      <pivotArea dataOnly="0" labelOnly="1" grandRow="1" outline="0" fieldPosition="0"/>
    </format>
    <format dxfId="3619">
      <pivotArea dataOnly="0" labelOnly="1" outline="0" fieldPosition="0">
        <references count="1">
          <reference field="4294967294" count="3">
            <x v="0"/>
            <x v="1"/>
            <x v="2"/>
          </reference>
        </references>
      </pivotArea>
    </format>
    <format dxfId="3618">
      <pivotArea type="all" dataOnly="0" outline="0" fieldPosition="0"/>
    </format>
    <format dxfId="3617">
      <pivotArea outline="0" collapsedLevelsAreSubtotals="1" fieldPosition="0"/>
    </format>
    <format dxfId="3616">
      <pivotArea dataOnly="0" labelOnly="1" outline="0" fieldPosition="0">
        <references count="1">
          <reference field="0" count="0"/>
        </references>
      </pivotArea>
    </format>
    <format dxfId="3615">
      <pivotArea dataOnly="0" labelOnly="1" grandRow="1" outline="0" fieldPosition="0"/>
    </format>
    <format dxfId="3614">
      <pivotArea dataOnly="0" labelOnly="1" outline="0" fieldPosition="0">
        <references count="2">
          <reference field="0" count="1" selected="0">
            <x v="0"/>
          </reference>
          <reference field="13" count="1">
            <x v="8"/>
          </reference>
        </references>
      </pivotArea>
    </format>
    <format dxfId="3613">
      <pivotArea dataOnly="0" labelOnly="1" outline="0" fieldPosition="0">
        <references count="2">
          <reference field="0" count="1" selected="0">
            <x v="1"/>
          </reference>
          <reference field="13" count="1">
            <x v="6"/>
          </reference>
        </references>
      </pivotArea>
    </format>
    <format dxfId="3612">
      <pivotArea dataOnly="0" labelOnly="1" outline="0" fieldPosition="0">
        <references count="2">
          <reference field="0" count="1" selected="0">
            <x v="2"/>
          </reference>
          <reference field="13" count="1">
            <x v="3"/>
          </reference>
        </references>
      </pivotArea>
    </format>
    <format dxfId="3611">
      <pivotArea dataOnly="0" labelOnly="1" outline="0" fieldPosition="0">
        <references count="2">
          <reference field="0" count="1" selected="0">
            <x v="3"/>
          </reference>
          <reference field="13" count="1">
            <x v="7"/>
          </reference>
        </references>
      </pivotArea>
    </format>
    <format dxfId="3610">
      <pivotArea dataOnly="0" labelOnly="1" outline="0" fieldPosition="0">
        <references count="2">
          <reference field="0" count="1" selected="0">
            <x v="4"/>
          </reference>
          <reference field="13" count="3">
            <x v="19"/>
            <x v="23"/>
            <x v="24"/>
          </reference>
        </references>
      </pivotArea>
    </format>
    <format dxfId="3609">
      <pivotArea dataOnly="0" labelOnly="1" outline="0" fieldPosition="0">
        <references count="2">
          <reference field="0" count="1" selected="0">
            <x v="5"/>
          </reference>
          <reference field="13" count="6">
            <x v="0"/>
            <x v="1"/>
            <x v="2"/>
            <x v="4"/>
            <x v="11"/>
            <x v="16"/>
          </reference>
        </references>
      </pivotArea>
    </format>
    <format dxfId="3608">
      <pivotArea dataOnly="0" labelOnly="1" outline="0" fieldPosition="0">
        <references count="2">
          <reference field="0" count="1" selected="0">
            <x v="6"/>
          </reference>
          <reference field="13" count="1">
            <x v="13"/>
          </reference>
        </references>
      </pivotArea>
    </format>
    <format dxfId="3607">
      <pivotArea dataOnly="0" labelOnly="1" outline="0" fieldPosition="0">
        <references count="2">
          <reference field="0" count="1" selected="0">
            <x v="7"/>
          </reference>
          <reference field="13" count="1">
            <x v="18"/>
          </reference>
        </references>
      </pivotArea>
    </format>
    <format dxfId="3606">
      <pivotArea dataOnly="0" labelOnly="1" outline="0" fieldPosition="0">
        <references count="2">
          <reference field="0" count="1" selected="0">
            <x v="8"/>
          </reference>
          <reference field="13" count="1">
            <x v="17"/>
          </reference>
        </references>
      </pivotArea>
    </format>
    <format dxfId="3605">
      <pivotArea dataOnly="0" labelOnly="1" outline="0" fieldPosition="0">
        <references count="2">
          <reference field="0" count="1" selected="0">
            <x v="9"/>
          </reference>
          <reference field="13" count="1">
            <x v="9"/>
          </reference>
        </references>
      </pivotArea>
    </format>
    <format dxfId="3604">
      <pivotArea dataOnly="0" labelOnly="1" outline="0" fieldPosition="0">
        <references count="2">
          <reference field="0" count="1" selected="0">
            <x v="10"/>
          </reference>
          <reference field="13" count="1">
            <x v="5"/>
          </reference>
        </references>
      </pivotArea>
    </format>
    <format dxfId="3603">
      <pivotArea dataOnly="0" labelOnly="1" outline="0" fieldPosition="0">
        <references count="2">
          <reference field="0" count="1" selected="0">
            <x v="11"/>
          </reference>
          <reference field="13" count="1">
            <x v="12"/>
          </reference>
        </references>
      </pivotArea>
    </format>
    <format dxfId="3602">
      <pivotArea dataOnly="0" labelOnly="1" outline="0" fieldPosition="0">
        <references count="2">
          <reference field="0" count="1" selected="0">
            <x v="12"/>
          </reference>
          <reference field="13" count="2">
            <x v="22"/>
            <x v="25"/>
          </reference>
        </references>
      </pivotArea>
    </format>
    <format dxfId="3601">
      <pivotArea dataOnly="0" labelOnly="1" outline="0" fieldPosition="0">
        <references count="2">
          <reference field="0" count="1" selected="0">
            <x v="13"/>
          </reference>
          <reference field="13" count="1">
            <x v="20"/>
          </reference>
        </references>
      </pivotArea>
    </format>
    <format dxfId="3600">
      <pivotArea dataOnly="0" labelOnly="1" outline="0" fieldPosition="0">
        <references count="2">
          <reference field="0" count="1" selected="0">
            <x v="14"/>
          </reference>
          <reference field="13" count="1">
            <x v="10"/>
          </reference>
        </references>
      </pivotArea>
    </format>
    <format dxfId="3599">
      <pivotArea dataOnly="0" labelOnly="1" outline="0" fieldPosition="0">
        <references count="2">
          <reference field="0" count="1" selected="0">
            <x v="15"/>
          </reference>
          <reference field="13" count="2">
            <x v="15"/>
            <x v="21"/>
          </reference>
        </references>
      </pivotArea>
    </format>
    <format dxfId="3598">
      <pivotArea dataOnly="0" labelOnly="1" outline="0" fieldPosition="0">
        <references count="2">
          <reference field="0" count="1" selected="0">
            <x v="16"/>
          </reference>
          <reference field="13" count="1">
            <x v="14"/>
          </reference>
        </references>
      </pivotArea>
    </format>
    <format dxfId="3597">
      <pivotArea dataOnly="0" labelOnly="1" outline="0" fieldPosition="0">
        <references count="1">
          <reference field="4294967294" count="3">
            <x v="0"/>
            <x v="1"/>
            <x v="2"/>
          </reference>
        </references>
      </pivotArea>
    </format>
    <format dxfId="3596">
      <pivotArea dataOnly="0" labelOnly="1" outline="0" fieldPosition="0">
        <references count="1">
          <reference field="4294967294" count="3">
            <x v="0"/>
            <x v="1"/>
            <x v="2"/>
          </reference>
        </references>
      </pivotArea>
    </format>
    <format dxfId="3595">
      <pivotArea type="all" dataOnly="0" outline="0" fieldPosition="0"/>
    </format>
    <format dxfId="3594">
      <pivotArea outline="0" collapsedLevelsAreSubtotals="1" fieldPosition="0"/>
    </format>
    <format dxfId="3593">
      <pivotArea dataOnly="0" labelOnly="1" outline="0" fieldPosition="0">
        <references count="1">
          <reference field="0" count="0"/>
        </references>
      </pivotArea>
    </format>
    <format dxfId="3592">
      <pivotArea dataOnly="0" labelOnly="1" grandRow="1" outline="0" fieldPosition="0"/>
    </format>
    <format dxfId="3591">
      <pivotArea dataOnly="0" labelOnly="1" outline="0" fieldPosition="0">
        <references count="2">
          <reference field="0" count="1" selected="0">
            <x v="0"/>
          </reference>
          <reference field="13" count="1">
            <x v="8"/>
          </reference>
        </references>
      </pivotArea>
    </format>
    <format dxfId="3590">
      <pivotArea dataOnly="0" labelOnly="1" outline="0" fieldPosition="0">
        <references count="2">
          <reference field="0" count="1" selected="0">
            <x v="1"/>
          </reference>
          <reference field="13" count="1">
            <x v="6"/>
          </reference>
        </references>
      </pivotArea>
    </format>
    <format dxfId="3589">
      <pivotArea dataOnly="0" labelOnly="1" outline="0" fieldPosition="0">
        <references count="2">
          <reference field="0" count="1" selected="0">
            <x v="2"/>
          </reference>
          <reference field="13" count="1">
            <x v="3"/>
          </reference>
        </references>
      </pivotArea>
    </format>
    <format dxfId="3588">
      <pivotArea dataOnly="0" labelOnly="1" outline="0" fieldPosition="0">
        <references count="2">
          <reference field="0" count="1" selected="0">
            <x v="3"/>
          </reference>
          <reference field="13" count="1">
            <x v="7"/>
          </reference>
        </references>
      </pivotArea>
    </format>
    <format dxfId="3587">
      <pivotArea dataOnly="0" labelOnly="1" outline="0" fieldPosition="0">
        <references count="2">
          <reference field="0" count="1" selected="0">
            <x v="4"/>
          </reference>
          <reference field="13" count="3">
            <x v="19"/>
            <x v="23"/>
            <x v="24"/>
          </reference>
        </references>
      </pivotArea>
    </format>
    <format dxfId="3586">
      <pivotArea dataOnly="0" labelOnly="1" outline="0" fieldPosition="0">
        <references count="2">
          <reference field="0" count="1" selected="0">
            <x v="5"/>
          </reference>
          <reference field="13" count="6">
            <x v="0"/>
            <x v="1"/>
            <x v="2"/>
            <x v="4"/>
            <x v="11"/>
            <x v="16"/>
          </reference>
        </references>
      </pivotArea>
    </format>
    <format dxfId="3585">
      <pivotArea dataOnly="0" labelOnly="1" outline="0" fieldPosition="0">
        <references count="2">
          <reference field="0" count="1" selected="0">
            <x v="6"/>
          </reference>
          <reference field="13" count="1">
            <x v="13"/>
          </reference>
        </references>
      </pivotArea>
    </format>
    <format dxfId="3584">
      <pivotArea dataOnly="0" labelOnly="1" outline="0" fieldPosition="0">
        <references count="2">
          <reference field="0" count="1" selected="0">
            <x v="7"/>
          </reference>
          <reference field="13" count="1">
            <x v="18"/>
          </reference>
        </references>
      </pivotArea>
    </format>
    <format dxfId="3583">
      <pivotArea dataOnly="0" labelOnly="1" outline="0" fieldPosition="0">
        <references count="2">
          <reference field="0" count="1" selected="0">
            <x v="8"/>
          </reference>
          <reference field="13" count="1">
            <x v="17"/>
          </reference>
        </references>
      </pivotArea>
    </format>
    <format dxfId="3582">
      <pivotArea dataOnly="0" labelOnly="1" outline="0" fieldPosition="0">
        <references count="2">
          <reference field="0" count="1" selected="0">
            <x v="9"/>
          </reference>
          <reference field="13" count="1">
            <x v="9"/>
          </reference>
        </references>
      </pivotArea>
    </format>
    <format dxfId="3581">
      <pivotArea dataOnly="0" labelOnly="1" outline="0" fieldPosition="0">
        <references count="2">
          <reference field="0" count="1" selected="0">
            <x v="10"/>
          </reference>
          <reference field="13" count="1">
            <x v="5"/>
          </reference>
        </references>
      </pivotArea>
    </format>
    <format dxfId="3580">
      <pivotArea dataOnly="0" labelOnly="1" outline="0" fieldPosition="0">
        <references count="2">
          <reference field="0" count="1" selected="0">
            <x v="11"/>
          </reference>
          <reference field="13" count="1">
            <x v="12"/>
          </reference>
        </references>
      </pivotArea>
    </format>
    <format dxfId="3579">
      <pivotArea dataOnly="0" labelOnly="1" outline="0" fieldPosition="0">
        <references count="2">
          <reference field="0" count="1" selected="0">
            <x v="12"/>
          </reference>
          <reference field="13" count="2">
            <x v="22"/>
            <x v="25"/>
          </reference>
        </references>
      </pivotArea>
    </format>
    <format dxfId="3578">
      <pivotArea dataOnly="0" labelOnly="1" outline="0" fieldPosition="0">
        <references count="2">
          <reference field="0" count="1" selected="0">
            <x v="13"/>
          </reference>
          <reference field="13" count="1">
            <x v="20"/>
          </reference>
        </references>
      </pivotArea>
    </format>
    <format dxfId="3577">
      <pivotArea dataOnly="0" labelOnly="1" outline="0" fieldPosition="0">
        <references count="2">
          <reference field="0" count="1" selected="0">
            <x v="14"/>
          </reference>
          <reference field="13" count="1">
            <x v="10"/>
          </reference>
        </references>
      </pivotArea>
    </format>
    <format dxfId="3576">
      <pivotArea dataOnly="0" labelOnly="1" outline="0" fieldPosition="0">
        <references count="2">
          <reference field="0" count="1" selected="0">
            <x v="15"/>
          </reference>
          <reference field="13" count="2">
            <x v="15"/>
            <x v="21"/>
          </reference>
        </references>
      </pivotArea>
    </format>
    <format dxfId="3575">
      <pivotArea dataOnly="0" labelOnly="1" outline="0" fieldPosition="0">
        <references count="2">
          <reference field="0" count="1" selected="0">
            <x v="16"/>
          </reference>
          <reference field="13" count="1">
            <x v="14"/>
          </reference>
        </references>
      </pivotArea>
    </format>
    <format dxfId="3574">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Tabla dinámica4" cacheId="20"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3" colHeaderCaption="l">
  <location ref="W3:X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defaultSubtotal="0">
      <items count="3">
        <item h="1" m="1" x="2"/>
        <item x="0"/>
        <item h="1" x="1"/>
      </items>
    </pivotField>
    <pivotField axis="axisCol" compact="0" outline="0" showAll="0">
      <items count="4">
        <item h="1" m="1" x="2"/>
        <item x="0"/>
        <item h="1"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4"/>
  </colFields>
  <colItems count="1">
    <i>
      <x v="1"/>
    </i>
  </colItems>
  <dataFields count="3">
    <dataField name="Nacional" fld="20" subtotal="count" baseField="0" baseItem="0"/>
    <dataField name="Regional" fld="21" subtotal="count" baseField="0" baseItem="0"/>
    <dataField name="Zonal" fld="22" subtotal="count" baseField="0" baseItem="0"/>
  </dataFields>
  <formats count="41">
    <format dxfId="3731">
      <pivotArea dataOnly="0" grandRow="1" outline="0" fieldPosition="0"/>
    </format>
    <format dxfId="3730">
      <pivotArea type="all" dataOnly="0" outline="0" fieldPosition="0"/>
    </format>
    <format dxfId="3729">
      <pivotArea dataOnly="0" labelOnly="1" grandRow="1" outline="0" fieldPosition="0"/>
    </format>
    <format dxfId="3728">
      <pivotArea outline="0" collapsedLevelsAreSubtotals="1" fieldPosition="0"/>
    </format>
    <format dxfId="3727">
      <pivotArea dataOnly="0" labelOnly="1" outline="0" fieldPosition="0">
        <references count="1">
          <reference field="4294967294" count="3">
            <x v="0"/>
            <x v="1"/>
            <x v="2"/>
          </reference>
        </references>
      </pivotArea>
    </format>
    <format dxfId="3726">
      <pivotArea type="all" dataOnly="0" outline="0" fieldPosition="0"/>
    </format>
    <format dxfId="3725">
      <pivotArea outline="0" collapsedLevelsAreSubtotals="1" fieldPosition="0"/>
    </format>
    <format dxfId="3724">
      <pivotArea dataOnly="0" labelOnly="1" grandRow="1" outline="0" fieldPosition="0"/>
    </format>
    <format dxfId="3723">
      <pivotArea dataOnly="0" labelOnly="1" outline="0" fieldPosition="0">
        <references count="1">
          <reference field="4294967294" count="3">
            <x v="0"/>
            <x v="1"/>
            <x v="2"/>
          </reference>
        </references>
      </pivotArea>
    </format>
    <format dxfId="3722">
      <pivotArea type="all" dataOnly="0" outline="0" fieldPosition="0"/>
    </format>
    <format dxfId="3721">
      <pivotArea outline="0" collapsedLevelsAreSubtotals="1" fieldPosition="0"/>
    </format>
    <format dxfId="3720">
      <pivotArea dataOnly="0" labelOnly="1" outline="0" fieldPosition="0">
        <references count="1">
          <reference field="4294967294" count="3">
            <x v="0"/>
            <x v="1"/>
            <x v="2"/>
          </reference>
        </references>
      </pivotArea>
    </format>
    <format dxfId="3719">
      <pivotArea dataOnly="0" labelOnly="1" grandRow="1" outline="0" fieldPosition="0"/>
    </format>
    <format dxfId="3718">
      <pivotArea grandRow="1" outline="0" collapsedLevelsAreSubtotals="1" fieldPosition="0"/>
    </format>
    <format dxfId="3717">
      <pivotArea dataOnly="0" labelOnly="1" grandRow="1" outline="0" fieldPosition="0"/>
    </format>
    <format dxfId="3716">
      <pivotArea grandRow="1" outline="0" collapsedLevelsAreSubtotals="1" fieldPosition="0"/>
    </format>
    <format dxfId="3715">
      <pivotArea dataOnly="0" labelOnly="1" grandRow="1" outline="0" fieldPosition="0"/>
    </format>
    <format dxfId="3714">
      <pivotArea outline="0" collapsedLevelsAreSubtotals="1" fieldPosition="0"/>
    </format>
    <format dxfId="3713">
      <pivotArea field="23" type="button" dataOnly="0" labelOnly="1" outline="0"/>
    </format>
    <format dxfId="3712">
      <pivotArea field="-2" type="button" dataOnly="0" labelOnly="1" outline="0" axis="axisRow" fieldPosition="0"/>
    </format>
    <format dxfId="3711">
      <pivotArea dataOnly="0" labelOnly="1" outline="0" fieldPosition="0">
        <references count="1">
          <reference field="24" count="0"/>
        </references>
      </pivotArea>
    </format>
    <format dxfId="3710">
      <pivotArea type="origin" dataOnly="0" labelOnly="1" outline="0" fieldPosition="0"/>
    </format>
    <format dxfId="3709">
      <pivotArea field="24" type="button" dataOnly="0" labelOnly="1" outline="0" axis="axisCol" fieldPosition="0"/>
    </format>
    <format dxfId="3708">
      <pivotArea type="origin" dataOnly="0" labelOnly="1" outline="0" fieldPosition="0"/>
    </format>
    <format dxfId="3707">
      <pivotArea field="24" type="button" dataOnly="0" labelOnly="1" outline="0" axis="axisCol" fieldPosition="0"/>
    </format>
    <format dxfId="3706">
      <pivotArea type="all" dataOnly="0" outline="0" fieldPosition="0"/>
    </format>
    <format dxfId="3705">
      <pivotArea outline="0" collapsedLevelsAreSubtotals="1" fieldPosition="0"/>
    </format>
    <format dxfId="3704">
      <pivotArea dataOnly="0" labelOnly="1" outline="0" fieldPosition="0">
        <references count="1">
          <reference field="4294967294" count="3">
            <x v="0"/>
            <x v="1"/>
            <x v="2"/>
          </reference>
        </references>
      </pivotArea>
    </format>
    <format dxfId="3703">
      <pivotArea dataOnly="0" labelOnly="1" outline="0" fieldPosition="0">
        <references count="1">
          <reference field="24" count="0"/>
        </references>
      </pivotArea>
    </format>
    <format dxfId="3702">
      <pivotArea type="origin" dataOnly="0" labelOnly="1" outline="0" fieldPosition="0"/>
    </format>
    <format dxfId="3701">
      <pivotArea field="24" type="button" dataOnly="0" labelOnly="1" outline="0" axis="axisCol" fieldPosition="0"/>
    </format>
    <format dxfId="3700">
      <pivotArea type="all" dataOnly="0" outline="0" fieldPosition="0"/>
    </format>
    <format dxfId="3699">
      <pivotArea outline="0" collapsedLevelsAreSubtotals="1" fieldPosition="0"/>
    </format>
    <format dxfId="3698">
      <pivotArea field="24" type="button" dataOnly="0" labelOnly="1" outline="0" axis="axisCol" fieldPosition="0"/>
    </format>
    <format dxfId="3697">
      <pivotArea dataOnly="0" labelOnly="1" outline="0" fieldPosition="0">
        <references count="1">
          <reference field="4294967294" count="3">
            <x v="0"/>
            <x v="1"/>
            <x v="2"/>
          </reference>
        </references>
      </pivotArea>
    </format>
    <format dxfId="3696">
      <pivotArea dataOnly="0" labelOnly="1" outline="0" fieldPosition="0">
        <references count="1">
          <reference field="24" count="0"/>
        </references>
      </pivotArea>
    </format>
    <format dxfId="3695">
      <pivotArea type="all" dataOnly="0" outline="0" fieldPosition="0"/>
    </format>
    <format dxfId="3694">
      <pivotArea outline="0" collapsedLevelsAreSubtotals="1" fieldPosition="0"/>
    </format>
    <format dxfId="3693">
      <pivotArea field="24" type="button" dataOnly="0" labelOnly="1" outline="0" axis="axisCol" fieldPosition="0"/>
    </format>
    <format dxfId="3692">
      <pivotArea dataOnly="0" labelOnly="1" outline="0" fieldPosition="0">
        <references count="1">
          <reference field="4294967294" count="3">
            <x v="0"/>
            <x v="1"/>
            <x v="2"/>
          </reference>
        </references>
      </pivotArea>
    </format>
    <format dxfId="3691">
      <pivotArea dataOnly="0" labelOnly="1" outline="0" fieldPosition="0">
        <references count="1">
          <reference field="24"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Tabla dinámica7" cacheId="20" dataOnRows="1" dataPosition="0" applyNumberFormats="0" applyBorderFormats="0" applyFontFormats="0" applyPatternFormats="0" applyAlignmentFormats="0" applyWidthHeightFormats="1" dataCaption="Valores" updatedVersion="5" minRefreshableVersion="3" useAutoFormatting="1" rowGrandTotals="0" colGrandTotals="0" itemPrintTitles="1" createdVersion="5" indent="0" compact="0" compactData="0" multipleFieldFilters="0" chartFormat="5" colHeaderCaption="l">
  <location ref="R3:S7" firstHeaderRow="1" firstDataRow="2"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name="TC" axis="axisCol" dataField="1" compact="0" outline="0" showAll="0">
      <items count="2">
        <item x="0"/>
        <item t="default"/>
      </items>
    </pivotField>
    <pivotField dataField="1" compact="0" outline="0" showAll="0"/>
    <pivotField dataField="1" compact="0" outline="0" showAll="0"/>
    <pivotField compact="0" outline="0" showAll="0" defaultSubtotal="0">
      <items count="3">
        <item h="1" m="1" x="2"/>
        <item x="0"/>
        <item h="1" x="1"/>
      </items>
    </pivotField>
    <pivotField compact="0" outline="0" showAll="0"/>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1">
    <field x="-2"/>
  </rowFields>
  <rowItems count="3">
    <i>
      <x/>
    </i>
    <i i="1">
      <x v="1"/>
    </i>
    <i i="2">
      <x v="2"/>
    </i>
  </rowItems>
  <colFields count="1">
    <field x="20"/>
  </colFields>
  <colItems count="1">
    <i>
      <x/>
    </i>
  </colItems>
  <dataFields count="3">
    <dataField name="Nacional" fld="20" subtotal="count" baseField="0" baseItem="0"/>
    <dataField name="Regional" fld="21" subtotal="count" baseField="0" baseItem="0"/>
    <dataField name="Zonal" fld="22" subtotal="count" baseField="0" baseItem="0"/>
  </dataFields>
  <formats count="36">
    <format dxfId="3767">
      <pivotArea dataOnly="0" grandRow="1" outline="0" fieldPosition="0"/>
    </format>
    <format dxfId="3766">
      <pivotArea type="all" dataOnly="0" outline="0" fieldPosition="0"/>
    </format>
    <format dxfId="3765">
      <pivotArea dataOnly="0" labelOnly="1" grandRow="1" outline="0" fieldPosition="0"/>
    </format>
    <format dxfId="3764">
      <pivotArea outline="0" collapsedLevelsAreSubtotals="1" fieldPosition="0"/>
    </format>
    <format dxfId="3763">
      <pivotArea dataOnly="0" labelOnly="1" outline="0" fieldPosition="0">
        <references count="1">
          <reference field="4294967294" count="3">
            <x v="0"/>
            <x v="1"/>
            <x v="2"/>
          </reference>
        </references>
      </pivotArea>
    </format>
    <format dxfId="3762">
      <pivotArea type="all" dataOnly="0" outline="0" fieldPosition="0"/>
    </format>
    <format dxfId="3761">
      <pivotArea outline="0" collapsedLevelsAreSubtotals="1" fieldPosition="0"/>
    </format>
    <format dxfId="3760">
      <pivotArea dataOnly="0" labelOnly="1" grandRow="1" outline="0" fieldPosition="0"/>
    </format>
    <format dxfId="3759">
      <pivotArea dataOnly="0" labelOnly="1" outline="0" fieldPosition="0">
        <references count="1">
          <reference field="4294967294" count="3">
            <x v="0"/>
            <x v="1"/>
            <x v="2"/>
          </reference>
        </references>
      </pivotArea>
    </format>
    <format dxfId="3758">
      <pivotArea type="all" dataOnly="0" outline="0" fieldPosition="0"/>
    </format>
    <format dxfId="3757">
      <pivotArea outline="0" collapsedLevelsAreSubtotals="1" fieldPosition="0"/>
    </format>
    <format dxfId="3756">
      <pivotArea dataOnly="0" labelOnly="1" outline="0" fieldPosition="0">
        <references count="1">
          <reference field="4294967294" count="3">
            <x v="0"/>
            <x v="1"/>
            <x v="2"/>
          </reference>
        </references>
      </pivotArea>
    </format>
    <format dxfId="3755">
      <pivotArea dataOnly="0" labelOnly="1" grandRow="1" outline="0" fieldPosition="0"/>
    </format>
    <format dxfId="3754">
      <pivotArea grandRow="1" outline="0" collapsedLevelsAreSubtotals="1" fieldPosition="0"/>
    </format>
    <format dxfId="3753">
      <pivotArea dataOnly="0" labelOnly="1" grandRow="1" outline="0" fieldPosition="0"/>
    </format>
    <format dxfId="3752">
      <pivotArea grandRow="1" outline="0" collapsedLevelsAreSubtotals="1" fieldPosition="0"/>
    </format>
    <format dxfId="3751">
      <pivotArea dataOnly="0" labelOnly="1" grandRow="1" outline="0" fieldPosition="0"/>
    </format>
    <format dxfId="3750">
      <pivotArea outline="0" collapsedLevelsAreSubtotals="1" fieldPosition="0"/>
    </format>
    <format dxfId="3749">
      <pivotArea field="23" type="button" dataOnly="0" labelOnly="1" outline="0"/>
    </format>
    <format dxfId="3748">
      <pivotArea field="23" type="button" dataOnly="0" labelOnly="1" outline="0"/>
    </format>
    <format dxfId="3747">
      <pivotArea outline="0" collapsedLevelsAreSubtotals="1" fieldPosition="0"/>
    </format>
    <format dxfId="3746">
      <pivotArea field="23" type="button" dataOnly="0" labelOnly="1" outline="0"/>
    </format>
    <format dxfId="3745">
      <pivotArea field="20" type="button" dataOnly="0" labelOnly="1" outline="0" axis="axisCol" fieldPosition="0"/>
    </format>
    <format dxfId="3744">
      <pivotArea field="20" type="button" dataOnly="0" labelOnly="1" outline="0" axis="axisCol" fieldPosition="0"/>
    </format>
    <format dxfId="3743">
      <pivotArea dataOnly="0" labelOnly="1" outline="0" fieldPosition="0">
        <references count="1">
          <reference field="4294967294" count="3">
            <x v="0"/>
            <x v="1"/>
            <x v="2"/>
          </reference>
        </references>
      </pivotArea>
    </format>
    <format dxfId="3742">
      <pivotArea dataOnly="0" labelOnly="1" outline="0" fieldPosition="0">
        <references count="1">
          <reference field="4294967294" count="3">
            <x v="0"/>
            <x v="1"/>
            <x v="2"/>
          </reference>
        </references>
      </pivotArea>
    </format>
    <format dxfId="3741">
      <pivotArea type="all" dataOnly="0" outline="0" fieldPosition="0"/>
    </format>
    <format dxfId="3740">
      <pivotArea outline="0" collapsedLevelsAreSubtotals="1" fieldPosition="0"/>
    </format>
    <format dxfId="3739">
      <pivotArea field="20" type="button" dataOnly="0" labelOnly="1" outline="0" axis="axisCol" fieldPosition="0"/>
    </format>
    <format dxfId="3738">
      <pivotArea dataOnly="0" labelOnly="1" outline="0" fieldPosition="0">
        <references count="1">
          <reference field="4294967294" count="3">
            <x v="0"/>
            <x v="1"/>
            <x v="2"/>
          </reference>
        </references>
      </pivotArea>
    </format>
    <format dxfId="3737">
      <pivotArea dataOnly="0" labelOnly="1" outline="0" fieldPosition="0">
        <references count="1">
          <reference field="20" count="0"/>
        </references>
      </pivotArea>
    </format>
    <format dxfId="3736">
      <pivotArea type="all" dataOnly="0" outline="0" fieldPosition="0"/>
    </format>
    <format dxfId="3735">
      <pivotArea outline="0" collapsedLevelsAreSubtotals="1" fieldPosition="0"/>
    </format>
    <format dxfId="3734">
      <pivotArea field="20" type="button" dataOnly="0" labelOnly="1" outline="0" axis="axisCol" fieldPosition="0"/>
    </format>
    <format dxfId="3733">
      <pivotArea dataOnly="0" labelOnly="1" outline="0" fieldPosition="0">
        <references count="1">
          <reference field="4294967294" count="3">
            <x v="0"/>
            <x v="1"/>
            <x v="2"/>
          </reference>
        </references>
      </pivotArea>
    </format>
    <format dxfId="3732">
      <pivotArea dataOnly="0" labelOnly="1" outline="0" fieldPosition="0">
        <references count="1">
          <reference field="2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0"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U2:BX6" firstHeaderRow="0" firstDataRow="1" firstDataCol="1"/>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1">
    <field x="29"/>
  </rowFields>
  <rowItems count="4">
    <i>
      <x v="1"/>
    </i>
    <i>
      <x v="3"/>
    </i>
    <i>
      <x v="7"/>
    </i>
    <i t="grand">
      <x/>
    </i>
  </rowItems>
  <colFields count="1">
    <field x="-2"/>
  </colFields>
  <colItems count="3">
    <i>
      <x/>
    </i>
    <i i="1">
      <x v="1"/>
    </i>
    <i i="2">
      <x v="2"/>
    </i>
  </colItems>
  <dataFields count="3">
    <dataField name="Cuenta de N" fld="20" subtotal="count" baseField="0" baseItem="0"/>
    <dataField name="Cuenta de R" fld="21" subtotal="count" baseField="0" baseItem="0"/>
    <dataField name="Cuenta de Z" fld="22" subtotal="count" baseField="0" baseItem="0"/>
  </dataFields>
  <formats count="8">
    <format dxfId="3789">
      <pivotArea dataOnly="0" outline="0" fieldPosition="0">
        <references count="1">
          <reference field="29" count="0" defaultSubtotal="1"/>
        </references>
      </pivotArea>
    </format>
    <format dxfId="3788">
      <pivotArea dataOnly="0" grandRow="1" outline="0" fieldPosition="0"/>
    </format>
    <format dxfId="3787">
      <pivotArea type="all" dataOnly="0" outline="0" fieldPosition="0"/>
    </format>
    <format dxfId="3786">
      <pivotArea outline="0" collapsedLevelsAreSubtotals="1" fieldPosition="0"/>
    </format>
    <format dxfId="3785">
      <pivotArea dataOnly="0" labelOnly="1" outline="0" axis="axisValues" fieldPosition="0"/>
    </format>
    <format dxfId="3784">
      <pivotArea dataOnly="0" labelOnly="1" outline="0" fieldPosition="0">
        <references count="1">
          <reference field="29" count="0"/>
        </references>
      </pivotArea>
    </format>
    <format dxfId="3783">
      <pivotArea dataOnly="0" labelOnly="1" outline="0" fieldPosition="0">
        <references count="1">
          <reference field="29" count="0" defaultSubtotal="1"/>
        </references>
      </pivotArea>
    </format>
    <format dxfId="378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11"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BU8:BY17" firstHeaderRow="0"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compact="0" outline="0" showAll="0" sortType="ascending" defaultSubtotal="0"/>
    <pivotField compact="0" outline="0" showAll="0"/>
    <pivotField compact="0" outline="0" showAll="0"/>
    <pivotField compact="0" outline="0" showAll="0"/>
    <pivotField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defaultSubtotal="0"/>
    <pivotField axis="axisRow"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Fields count="1">
    <field x="-2"/>
  </colFields>
  <colItems count="3">
    <i>
      <x/>
    </i>
    <i i="1">
      <x v="1"/>
    </i>
    <i i="2">
      <x v="2"/>
    </i>
  </colItems>
  <dataFields count="3">
    <dataField name="Cuenta de N" fld="20" subtotal="count" baseField="0" baseItem="0"/>
    <dataField name="Cuenta de R" fld="21" subtotal="count" baseField="0" baseItem="0"/>
    <dataField name="Cuenta de Z" fld="22" subtotal="count" baseField="0" baseItem="0"/>
  </dataFields>
  <formats count="9">
    <format dxfId="3798">
      <pivotArea dataOnly="0" grandRow="1" outline="0" fieldPosition="0"/>
    </format>
    <format dxfId="3797">
      <pivotArea type="all" dataOnly="0" outline="0" fieldPosition="0"/>
    </format>
    <format dxfId="3796">
      <pivotArea outline="0" collapsedLevelsAreSubtotals="1" fieldPosition="0"/>
    </format>
    <format dxfId="3795">
      <pivotArea dataOnly="0" labelOnly="1" outline="0" axis="axisValues" fieldPosition="0"/>
    </format>
    <format dxfId="3794">
      <pivotArea dataOnly="0" labelOnly="1" outline="0" fieldPosition="0">
        <references count="1">
          <reference field="28" count="0"/>
        </references>
      </pivotArea>
    </format>
    <format dxfId="3793">
      <pivotArea dataOnly="0" labelOnly="1" outline="0" fieldPosition="0">
        <references count="1">
          <reference field="28" count="0" defaultSubtotal="1"/>
        </references>
      </pivotArea>
    </format>
    <format dxfId="3792">
      <pivotArea dataOnly="0" labelOnly="1" grandRow="1" outline="0" fieldPosition="0"/>
    </format>
    <format dxfId="3791">
      <pivotArea dataOnly="0" labelOnly="1" outline="0" fieldPosition="0">
        <references count="2">
          <reference field="28" count="1" selected="0">
            <x v="0"/>
          </reference>
          <reference field="29" count="0"/>
        </references>
      </pivotArea>
    </format>
    <format dxfId="3790">
      <pivotArea dataOnly="0" labelOnly="1" outline="0" fieldPosition="0">
        <references count="2">
          <reference field="28" count="1" selected="0">
            <x v="1"/>
          </reference>
          <reference field="2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7"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31:AI57"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h="1" m="1" x="2"/>
        <item x="0"/>
        <item h="1" x="1"/>
      </items>
    </pivotField>
    <pivotField axis="axisRow" compact="0" outline="0" showAll="0">
      <items count="4">
        <item m="1" x="2"/>
        <item x="0"/>
        <item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6">
    <i>
      <x/>
      <x v="8"/>
    </i>
    <i>
      <x v="1"/>
      <x v="6"/>
    </i>
    <i>
      <x v="2"/>
      <x v="3"/>
    </i>
    <i>
      <x v="3"/>
      <x v="7"/>
    </i>
    <i>
      <x v="4"/>
      <x v="19"/>
    </i>
    <i r="1">
      <x v="23"/>
    </i>
    <i r="1">
      <x v="24"/>
    </i>
    <i>
      <x v="5"/>
      <x/>
    </i>
    <i r="1">
      <x v="1"/>
    </i>
    <i r="1">
      <x v="2"/>
    </i>
    <i r="1">
      <x v="4"/>
    </i>
    <i r="1">
      <x v="11"/>
    </i>
    <i r="1">
      <x v="16"/>
    </i>
    <i>
      <x v="6"/>
      <x v="13"/>
    </i>
    <i>
      <x v="7"/>
      <x v="18"/>
    </i>
    <i>
      <x v="8"/>
      <x v="17"/>
    </i>
    <i>
      <x v="9"/>
      <x v="9"/>
    </i>
    <i>
      <x v="10"/>
      <x v="5"/>
    </i>
    <i>
      <x v="11"/>
      <x v="12"/>
    </i>
    <i>
      <x v="12"/>
      <x v="22"/>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3823">
      <pivotArea dataOnly="0" grandRow="1" outline="0" fieldPosition="0"/>
    </format>
    <format dxfId="3822">
      <pivotArea type="all" dataOnly="0" outline="0" fieldPosition="0"/>
    </format>
    <format dxfId="3821">
      <pivotArea dataOnly="0" labelOnly="1" outline="0" fieldPosition="0">
        <references count="1">
          <reference field="0" count="0"/>
        </references>
      </pivotArea>
    </format>
    <format dxfId="3820">
      <pivotArea dataOnly="0" labelOnly="1" grandRow="1" outline="0" fieldPosition="0"/>
    </format>
    <format dxfId="3819">
      <pivotArea dataOnly="0" labelOnly="1" outline="0" fieldPosition="0">
        <references count="2">
          <reference field="0" count="1" selected="0">
            <x v="0"/>
          </reference>
          <reference field="13" count="1">
            <x v="8"/>
          </reference>
        </references>
      </pivotArea>
    </format>
    <format dxfId="3818">
      <pivotArea dataOnly="0" labelOnly="1" outline="0" fieldPosition="0">
        <references count="2">
          <reference field="0" count="1" selected="0">
            <x v="1"/>
          </reference>
          <reference field="13" count="1">
            <x v="6"/>
          </reference>
        </references>
      </pivotArea>
    </format>
    <format dxfId="3817">
      <pivotArea dataOnly="0" labelOnly="1" outline="0" fieldPosition="0">
        <references count="2">
          <reference field="0" count="1" selected="0">
            <x v="2"/>
          </reference>
          <reference field="13" count="1">
            <x v="3"/>
          </reference>
        </references>
      </pivotArea>
    </format>
    <format dxfId="3816">
      <pivotArea dataOnly="0" labelOnly="1" outline="0" fieldPosition="0">
        <references count="2">
          <reference field="0" count="1" selected="0">
            <x v="3"/>
          </reference>
          <reference field="13" count="1">
            <x v="7"/>
          </reference>
        </references>
      </pivotArea>
    </format>
    <format dxfId="3815">
      <pivotArea dataOnly="0" labelOnly="1" outline="0" fieldPosition="0">
        <references count="2">
          <reference field="0" count="1" selected="0">
            <x v="4"/>
          </reference>
          <reference field="13" count="3">
            <x v="19"/>
            <x v="23"/>
            <x v="24"/>
          </reference>
        </references>
      </pivotArea>
    </format>
    <format dxfId="3814">
      <pivotArea dataOnly="0" labelOnly="1" outline="0" fieldPosition="0">
        <references count="2">
          <reference field="0" count="1" selected="0">
            <x v="5"/>
          </reference>
          <reference field="13" count="6">
            <x v="0"/>
            <x v="1"/>
            <x v="2"/>
            <x v="4"/>
            <x v="11"/>
            <x v="16"/>
          </reference>
        </references>
      </pivotArea>
    </format>
    <format dxfId="3813">
      <pivotArea dataOnly="0" labelOnly="1" outline="0" fieldPosition="0">
        <references count="2">
          <reference field="0" count="1" selected="0">
            <x v="6"/>
          </reference>
          <reference field="13" count="1">
            <x v="13"/>
          </reference>
        </references>
      </pivotArea>
    </format>
    <format dxfId="3812">
      <pivotArea dataOnly="0" labelOnly="1" outline="0" fieldPosition="0">
        <references count="2">
          <reference field="0" count="1" selected="0">
            <x v="7"/>
          </reference>
          <reference field="13" count="1">
            <x v="18"/>
          </reference>
        </references>
      </pivotArea>
    </format>
    <format dxfId="3811">
      <pivotArea dataOnly="0" labelOnly="1" outline="0" fieldPosition="0">
        <references count="2">
          <reference field="0" count="1" selected="0">
            <x v="8"/>
          </reference>
          <reference field="13" count="1">
            <x v="17"/>
          </reference>
        </references>
      </pivotArea>
    </format>
    <format dxfId="3810">
      <pivotArea dataOnly="0" labelOnly="1" outline="0" fieldPosition="0">
        <references count="2">
          <reference field="0" count="1" selected="0">
            <x v="9"/>
          </reference>
          <reference field="13" count="1">
            <x v="9"/>
          </reference>
        </references>
      </pivotArea>
    </format>
    <format dxfId="3809">
      <pivotArea dataOnly="0" labelOnly="1" outline="0" fieldPosition="0">
        <references count="2">
          <reference field="0" count="1" selected="0">
            <x v="10"/>
          </reference>
          <reference field="13" count="1">
            <x v="5"/>
          </reference>
        </references>
      </pivotArea>
    </format>
    <format dxfId="3808">
      <pivotArea dataOnly="0" labelOnly="1" outline="0" fieldPosition="0">
        <references count="2">
          <reference field="0" count="1" selected="0">
            <x v="11"/>
          </reference>
          <reference field="13" count="1">
            <x v="12"/>
          </reference>
        </references>
      </pivotArea>
    </format>
    <format dxfId="3807">
      <pivotArea dataOnly="0" labelOnly="1" outline="0" fieldPosition="0">
        <references count="2">
          <reference field="0" count="1" selected="0">
            <x v="12"/>
          </reference>
          <reference field="13" count="2">
            <x v="22"/>
            <x v="25"/>
          </reference>
        </references>
      </pivotArea>
    </format>
    <format dxfId="3806">
      <pivotArea dataOnly="0" labelOnly="1" outline="0" fieldPosition="0">
        <references count="2">
          <reference field="0" count="1" selected="0">
            <x v="13"/>
          </reference>
          <reference field="13" count="1">
            <x v="20"/>
          </reference>
        </references>
      </pivotArea>
    </format>
    <format dxfId="3805">
      <pivotArea dataOnly="0" labelOnly="1" outline="0" fieldPosition="0">
        <references count="2">
          <reference field="0" count="1" selected="0">
            <x v="14"/>
          </reference>
          <reference field="13" count="1">
            <x v="10"/>
          </reference>
        </references>
      </pivotArea>
    </format>
    <format dxfId="3804">
      <pivotArea dataOnly="0" labelOnly="1" outline="0" fieldPosition="0">
        <references count="2">
          <reference field="0" count="1" selected="0">
            <x v="15"/>
          </reference>
          <reference field="13" count="2">
            <x v="15"/>
            <x v="21"/>
          </reference>
        </references>
      </pivotArea>
    </format>
    <format dxfId="3803">
      <pivotArea dataOnly="0" labelOnly="1" outline="0" fieldPosition="0">
        <references count="2">
          <reference field="0" count="1" selected="0">
            <x v="16"/>
          </reference>
          <reference field="13" count="1">
            <x v="14"/>
          </reference>
        </references>
      </pivotArea>
    </format>
    <format dxfId="3802">
      <pivotArea outline="0" collapsedLevelsAreSubtotals="1" fieldPosition="0"/>
    </format>
    <format dxfId="3801">
      <pivotArea dataOnly="0" labelOnly="1" outline="0" fieldPosition="0">
        <references count="1">
          <reference field="4294967294" count="2">
            <x v="0"/>
            <x v="1"/>
          </reference>
        </references>
      </pivotArea>
    </format>
    <format dxfId="3800">
      <pivotArea outline="0" collapsedLevelsAreSubtotals="1" fieldPosition="0">
        <references count="1">
          <reference field="4294967294" count="1" selected="0">
            <x v="1"/>
          </reference>
        </references>
      </pivotArea>
    </format>
    <format dxfId="3799">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4"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36:O55" firstHeaderRow="1" firstDataRow="2" firstDataCol="2"/>
  <pivotFields count="32">
    <pivotField axis="axisRow" compact="0" outline="0" showAll="0" defaultSubtotal="0">
      <items count="17">
        <item x="0"/>
        <item x="1"/>
        <item x="2"/>
        <item x="3"/>
        <item x="4"/>
        <item x="5"/>
        <item x="6"/>
        <item x="7"/>
        <item x="8"/>
        <item x="9"/>
        <item x="10"/>
        <item x="11"/>
        <item x="12"/>
        <item x="13"/>
        <item x="14"/>
        <item x="15"/>
        <item x="16"/>
      </items>
    </pivotField>
    <pivotField axis="axisRow" compact="0" outline="0" showAll="0">
      <items count="18">
        <item x="16"/>
        <item x="14"/>
        <item x="12"/>
        <item x="15"/>
        <item x="11"/>
        <item x="8"/>
        <item x="6"/>
        <item x="2"/>
        <item x="0"/>
        <item x="3"/>
        <item x="1"/>
        <item x="4"/>
        <item x="7"/>
        <item x="9"/>
        <item x="5"/>
        <item x="10"/>
        <item x="1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axis="axisCol" compact="0" outline="0" showAll="0">
      <items count="3">
        <item x="0"/>
        <item x="1"/>
        <item t="default"/>
      </items>
    </pivotField>
    <pivotField compact="0" outline="0" showAll="0" sortType="descending"/>
    <pivotField compact="0" outline="0" showAll="0"/>
    <pivotField compact="0" outline="0" showAll="0"/>
  </pivotFields>
  <rowFields count="2">
    <field x="0"/>
    <field x="1"/>
  </rowFields>
  <rowItems count="18">
    <i>
      <x/>
      <x v="8"/>
    </i>
    <i>
      <x v="1"/>
      <x v="10"/>
    </i>
    <i>
      <x v="2"/>
      <x v="7"/>
    </i>
    <i>
      <x v="3"/>
      <x v="9"/>
    </i>
    <i>
      <x v="4"/>
      <x v="11"/>
    </i>
    <i>
      <x v="5"/>
      <x v="14"/>
    </i>
    <i>
      <x v="6"/>
      <x v="6"/>
    </i>
    <i>
      <x v="7"/>
      <x v="12"/>
    </i>
    <i>
      <x v="8"/>
      <x v="5"/>
    </i>
    <i>
      <x v="9"/>
      <x v="13"/>
    </i>
    <i>
      <x v="10"/>
      <x v="15"/>
    </i>
    <i>
      <x v="11"/>
      <x v="4"/>
    </i>
    <i>
      <x v="12"/>
      <x v="2"/>
    </i>
    <i>
      <x v="13"/>
      <x v="16"/>
    </i>
    <i>
      <x v="14"/>
      <x v="1"/>
    </i>
    <i>
      <x v="15"/>
      <x v="3"/>
    </i>
    <i>
      <x v="16"/>
      <x/>
    </i>
    <i t="grand">
      <x/>
    </i>
  </rowItems>
  <colFields count="1">
    <field x="28"/>
  </colFields>
  <colItems count="3">
    <i>
      <x/>
    </i>
    <i>
      <x v="1"/>
    </i>
    <i t="grand">
      <x/>
    </i>
  </colItems>
  <dataFields count="1">
    <dataField name="Cuenta de Cod6" fld="15" subtotal="count" baseField="0" baseItem="0"/>
  </dataFields>
  <formats count="49">
    <format dxfId="3872">
      <pivotArea dataOnly="0" grandRow="1" outline="0" fieldPosition="0"/>
    </format>
    <format dxfId="3871">
      <pivotArea outline="0" collapsedLevelsAreSubtotals="1" fieldPosition="0">
        <references count="2">
          <reference field="0" count="5" selected="0">
            <x v="0"/>
            <x v="1"/>
            <x v="2"/>
            <x v="3"/>
            <x v="4"/>
          </reference>
          <reference field="1" count="5" selected="0">
            <x v="7"/>
            <x v="8"/>
            <x v="9"/>
            <x v="10"/>
            <x v="11"/>
          </reference>
        </references>
      </pivotArea>
    </format>
    <format dxfId="3870">
      <pivotArea dataOnly="0" labelOnly="1" outline="0" fieldPosition="0">
        <references count="1">
          <reference field="0" count="5">
            <x v="0"/>
            <x v="1"/>
            <x v="2"/>
            <x v="3"/>
            <x v="4"/>
          </reference>
        </references>
      </pivotArea>
    </format>
    <format dxfId="3869">
      <pivotArea dataOnly="0" labelOnly="1" outline="0" fieldPosition="0">
        <references count="2">
          <reference field="0" count="1" selected="0">
            <x v="0"/>
          </reference>
          <reference field="1" count="1">
            <x v="8"/>
          </reference>
        </references>
      </pivotArea>
    </format>
    <format dxfId="3868">
      <pivotArea dataOnly="0" labelOnly="1" outline="0" fieldPosition="0">
        <references count="2">
          <reference field="0" count="1" selected="0">
            <x v="1"/>
          </reference>
          <reference field="1" count="1">
            <x v="10"/>
          </reference>
        </references>
      </pivotArea>
    </format>
    <format dxfId="3867">
      <pivotArea dataOnly="0" labelOnly="1" outline="0" fieldPosition="0">
        <references count="2">
          <reference field="0" count="1" selected="0">
            <x v="2"/>
          </reference>
          <reference field="1" count="1">
            <x v="7"/>
          </reference>
        </references>
      </pivotArea>
    </format>
    <format dxfId="3866">
      <pivotArea dataOnly="0" labelOnly="1" outline="0" fieldPosition="0">
        <references count="2">
          <reference field="0" count="1" selected="0">
            <x v="3"/>
          </reference>
          <reference field="1" count="1">
            <x v="9"/>
          </reference>
        </references>
      </pivotArea>
    </format>
    <format dxfId="3865">
      <pivotArea dataOnly="0" labelOnly="1" outline="0" fieldPosition="0">
        <references count="2">
          <reference field="0" count="1" selected="0">
            <x v="4"/>
          </reference>
          <reference field="1" count="1">
            <x v="11"/>
          </reference>
        </references>
      </pivotArea>
    </format>
    <format dxfId="3864">
      <pivotArea outline="0" collapsedLevelsAreSubtotals="1" fieldPosition="0">
        <references count="2">
          <reference field="0" count="7" selected="0">
            <x v="5"/>
            <x v="6"/>
            <x v="7"/>
            <x v="8"/>
            <x v="9"/>
            <x v="10"/>
            <x v="11"/>
          </reference>
          <reference field="1" count="7" selected="0">
            <x v="4"/>
            <x v="5"/>
            <x v="6"/>
            <x v="12"/>
            <x v="13"/>
            <x v="14"/>
            <x v="15"/>
          </reference>
        </references>
      </pivotArea>
    </format>
    <format dxfId="3863">
      <pivotArea dataOnly="0" labelOnly="1" outline="0" fieldPosition="0">
        <references count="1">
          <reference field="0" count="7">
            <x v="5"/>
            <x v="6"/>
            <x v="7"/>
            <x v="8"/>
            <x v="9"/>
            <x v="10"/>
            <x v="11"/>
          </reference>
        </references>
      </pivotArea>
    </format>
    <format dxfId="3862">
      <pivotArea dataOnly="0" labelOnly="1" outline="0" fieldPosition="0">
        <references count="2">
          <reference field="0" count="1" selected="0">
            <x v="5"/>
          </reference>
          <reference field="1" count="1">
            <x v="14"/>
          </reference>
        </references>
      </pivotArea>
    </format>
    <format dxfId="3861">
      <pivotArea dataOnly="0" labelOnly="1" outline="0" fieldPosition="0">
        <references count="2">
          <reference field="0" count="1" selected="0">
            <x v="6"/>
          </reference>
          <reference field="1" count="1">
            <x v="6"/>
          </reference>
        </references>
      </pivotArea>
    </format>
    <format dxfId="3860">
      <pivotArea dataOnly="0" labelOnly="1" outline="0" fieldPosition="0">
        <references count="2">
          <reference field="0" count="1" selected="0">
            <x v="7"/>
          </reference>
          <reference field="1" count="1">
            <x v="12"/>
          </reference>
        </references>
      </pivotArea>
    </format>
    <format dxfId="3859">
      <pivotArea dataOnly="0" labelOnly="1" outline="0" fieldPosition="0">
        <references count="2">
          <reference field="0" count="1" selected="0">
            <x v="8"/>
          </reference>
          <reference field="1" count="1">
            <x v="5"/>
          </reference>
        </references>
      </pivotArea>
    </format>
    <format dxfId="3858">
      <pivotArea dataOnly="0" labelOnly="1" outline="0" fieldPosition="0">
        <references count="2">
          <reference field="0" count="1" selected="0">
            <x v="9"/>
          </reference>
          <reference field="1" count="1">
            <x v="13"/>
          </reference>
        </references>
      </pivotArea>
    </format>
    <format dxfId="3857">
      <pivotArea dataOnly="0" labelOnly="1" outline="0" fieldPosition="0">
        <references count="2">
          <reference field="0" count="1" selected="0">
            <x v="10"/>
          </reference>
          <reference field="1" count="1">
            <x v="15"/>
          </reference>
        </references>
      </pivotArea>
    </format>
    <format dxfId="3856">
      <pivotArea dataOnly="0" labelOnly="1" outline="0" fieldPosition="0">
        <references count="2">
          <reference field="0" count="1" selected="0">
            <x v="11"/>
          </reference>
          <reference field="1" count="1">
            <x v="4"/>
          </reference>
        </references>
      </pivotArea>
    </format>
    <format dxfId="3855">
      <pivotArea outline="0" collapsedLevelsAreSubtotals="1" fieldPosition="0">
        <references count="2">
          <reference field="0" count="3" selected="0">
            <x v="12"/>
            <x v="13"/>
            <x v="14"/>
          </reference>
          <reference field="1" count="3" selected="0">
            <x v="1"/>
            <x v="2"/>
            <x v="16"/>
          </reference>
        </references>
      </pivotArea>
    </format>
    <format dxfId="3854">
      <pivotArea dataOnly="0" labelOnly="1" outline="0" fieldPosition="0">
        <references count="1">
          <reference field="0" count="3">
            <x v="12"/>
            <x v="13"/>
            <x v="14"/>
          </reference>
        </references>
      </pivotArea>
    </format>
    <format dxfId="3853">
      <pivotArea dataOnly="0" labelOnly="1" outline="0" fieldPosition="0">
        <references count="2">
          <reference field="0" count="1" selected="0">
            <x v="12"/>
          </reference>
          <reference field="1" count="1">
            <x v="2"/>
          </reference>
        </references>
      </pivotArea>
    </format>
    <format dxfId="3852">
      <pivotArea dataOnly="0" labelOnly="1" outline="0" fieldPosition="0">
        <references count="2">
          <reference field="0" count="1" selected="0">
            <x v="13"/>
          </reference>
          <reference field="1" count="1">
            <x v="16"/>
          </reference>
        </references>
      </pivotArea>
    </format>
    <format dxfId="3851">
      <pivotArea dataOnly="0" labelOnly="1" outline="0" fieldPosition="0">
        <references count="2">
          <reference field="0" count="1" selected="0">
            <x v="14"/>
          </reference>
          <reference field="1" count="1">
            <x v="1"/>
          </reference>
        </references>
      </pivotArea>
    </format>
    <format dxfId="3850">
      <pivotArea outline="0" collapsedLevelsAreSubtotals="1" fieldPosition="0">
        <references count="2">
          <reference field="0" count="2" selected="0">
            <x v="15"/>
            <x v="16"/>
          </reference>
          <reference field="1" count="2" selected="0">
            <x v="0"/>
            <x v="3"/>
          </reference>
        </references>
      </pivotArea>
    </format>
    <format dxfId="3849">
      <pivotArea dataOnly="0" labelOnly="1" outline="0" fieldPosition="0">
        <references count="1">
          <reference field="0" count="2">
            <x v="15"/>
            <x v="16"/>
          </reference>
        </references>
      </pivotArea>
    </format>
    <format dxfId="3848">
      <pivotArea dataOnly="0" labelOnly="1" outline="0" fieldPosition="0">
        <references count="2">
          <reference field="0" count="1" selected="0">
            <x v="15"/>
          </reference>
          <reference field="1" count="1">
            <x v="3"/>
          </reference>
        </references>
      </pivotArea>
    </format>
    <format dxfId="3847">
      <pivotArea dataOnly="0" labelOnly="1" outline="0" fieldPosition="0">
        <references count="2">
          <reference field="0" count="1" selected="0">
            <x v="16"/>
          </reference>
          <reference field="1" count="1">
            <x v="0"/>
          </reference>
        </references>
      </pivotArea>
    </format>
    <format dxfId="3846">
      <pivotArea type="all" dataOnly="0" outline="0" fieldPosition="0"/>
    </format>
    <format dxfId="3845">
      <pivotArea outline="0" collapsedLevelsAreSubtotals="1" fieldPosition="0"/>
    </format>
    <format dxfId="3844">
      <pivotArea dataOnly="0" labelOnly="1" outline="0" fieldPosition="0">
        <references count="1">
          <reference field="0" count="0"/>
        </references>
      </pivotArea>
    </format>
    <format dxfId="3843">
      <pivotArea dataOnly="0" labelOnly="1" grandRow="1" outline="0" fieldPosition="0"/>
    </format>
    <format dxfId="3842">
      <pivotArea dataOnly="0" labelOnly="1" outline="0" fieldPosition="0">
        <references count="2">
          <reference field="0" count="1" selected="0">
            <x v="0"/>
          </reference>
          <reference field="1" count="1">
            <x v="8"/>
          </reference>
        </references>
      </pivotArea>
    </format>
    <format dxfId="3841">
      <pivotArea dataOnly="0" labelOnly="1" outline="0" fieldPosition="0">
        <references count="2">
          <reference field="0" count="1" selected="0">
            <x v="1"/>
          </reference>
          <reference field="1" count="1">
            <x v="10"/>
          </reference>
        </references>
      </pivotArea>
    </format>
    <format dxfId="3840">
      <pivotArea dataOnly="0" labelOnly="1" outline="0" fieldPosition="0">
        <references count="2">
          <reference field="0" count="1" selected="0">
            <x v="2"/>
          </reference>
          <reference field="1" count="1">
            <x v="7"/>
          </reference>
        </references>
      </pivotArea>
    </format>
    <format dxfId="3839">
      <pivotArea dataOnly="0" labelOnly="1" outline="0" fieldPosition="0">
        <references count="2">
          <reference field="0" count="1" selected="0">
            <x v="3"/>
          </reference>
          <reference field="1" count="1">
            <x v="9"/>
          </reference>
        </references>
      </pivotArea>
    </format>
    <format dxfId="3838">
      <pivotArea dataOnly="0" labelOnly="1" outline="0" fieldPosition="0">
        <references count="2">
          <reference field="0" count="1" selected="0">
            <x v="4"/>
          </reference>
          <reference field="1" count="1">
            <x v="11"/>
          </reference>
        </references>
      </pivotArea>
    </format>
    <format dxfId="3837">
      <pivotArea dataOnly="0" labelOnly="1" outline="0" fieldPosition="0">
        <references count="2">
          <reference field="0" count="1" selected="0">
            <x v="5"/>
          </reference>
          <reference field="1" count="1">
            <x v="14"/>
          </reference>
        </references>
      </pivotArea>
    </format>
    <format dxfId="3836">
      <pivotArea dataOnly="0" labelOnly="1" outline="0" fieldPosition="0">
        <references count="2">
          <reference field="0" count="1" selected="0">
            <x v="6"/>
          </reference>
          <reference field="1" count="1">
            <x v="6"/>
          </reference>
        </references>
      </pivotArea>
    </format>
    <format dxfId="3835">
      <pivotArea dataOnly="0" labelOnly="1" outline="0" fieldPosition="0">
        <references count="2">
          <reference field="0" count="1" selected="0">
            <x v="7"/>
          </reference>
          <reference field="1" count="1">
            <x v="12"/>
          </reference>
        </references>
      </pivotArea>
    </format>
    <format dxfId="3834">
      <pivotArea dataOnly="0" labelOnly="1" outline="0" fieldPosition="0">
        <references count="2">
          <reference field="0" count="1" selected="0">
            <x v="8"/>
          </reference>
          <reference field="1" count="1">
            <x v="5"/>
          </reference>
        </references>
      </pivotArea>
    </format>
    <format dxfId="3833">
      <pivotArea dataOnly="0" labelOnly="1" outline="0" fieldPosition="0">
        <references count="2">
          <reference field="0" count="1" selected="0">
            <x v="9"/>
          </reference>
          <reference field="1" count="1">
            <x v="13"/>
          </reference>
        </references>
      </pivotArea>
    </format>
    <format dxfId="3832">
      <pivotArea dataOnly="0" labelOnly="1" outline="0" fieldPosition="0">
        <references count="2">
          <reference field="0" count="1" selected="0">
            <x v="10"/>
          </reference>
          <reference field="1" count="1">
            <x v="15"/>
          </reference>
        </references>
      </pivotArea>
    </format>
    <format dxfId="3831">
      <pivotArea dataOnly="0" labelOnly="1" outline="0" fieldPosition="0">
        <references count="2">
          <reference field="0" count="1" selected="0">
            <x v="11"/>
          </reference>
          <reference field="1" count="1">
            <x v="4"/>
          </reference>
        </references>
      </pivotArea>
    </format>
    <format dxfId="3830">
      <pivotArea dataOnly="0" labelOnly="1" outline="0" fieldPosition="0">
        <references count="2">
          <reference field="0" count="1" selected="0">
            <x v="12"/>
          </reference>
          <reference field="1" count="1">
            <x v="2"/>
          </reference>
        </references>
      </pivotArea>
    </format>
    <format dxfId="3829">
      <pivotArea dataOnly="0" labelOnly="1" outline="0" fieldPosition="0">
        <references count="2">
          <reference field="0" count="1" selected="0">
            <x v="13"/>
          </reference>
          <reference field="1" count="1">
            <x v="16"/>
          </reference>
        </references>
      </pivotArea>
    </format>
    <format dxfId="3828">
      <pivotArea dataOnly="0" labelOnly="1" outline="0" fieldPosition="0">
        <references count="2">
          <reference field="0" count="1" selected="0">
            <x v="14"/>
          </reference>
          <reference field="1" count="1">
            <x v="1"/>
          </reference>
        </references>
      </pivotArea>
    </format>
    <format dxfId="3827">
      <pivotArea dataOnly="0" labelOnly="1" outline="0" fieldPosition="0">
        <references count="2">
          <reference field="0" count="1" selected="0">
            <x v="15"/>
          </reference>
          <reference field="1" count="1">
            <x v="3"/>
          </reference>
        </references>
      </pivotArea>
    </format>
    <format dxfId="3826">
      <pivotArea dataOnly="0" labelOnly="1" outline="0" fieldPosition="0">
        <references count="2">
          <reference field="0" count="1" selected="0">
            <x v="16"/>
          </reference>
          <reference field="1" count="1">
            <x v="0"/>
          </reference>
        </references>
      </pivotArea>
    </format>
    <format dxfId="3825">
      <pivotArea dataOnly="0" labelOnly="1" outline="0" fieldPosition="0">
        <references count="1">
          <reference field="28" count="0"/>
        </references>
      </pivotArea>
    </format>
    <format dxfId="382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6"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1:AI28"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m="1" x="2"/>
        <item x="0"/>
        <item x="1"/>
      </items>
    </pivotField>
    <pivotField axis="axisRow" compact="0" outline="0" showAll="0">
      <items count="4">
        <item m="1" x="2"/>
        <item x="0"/>
        <item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7">
    <i>
      <x/>
      <x v="8"/>
    </i>
    <i>
      <x v="1"/>
      <x v="6"/>
    </i>
    <i>
      <x v="2"/>
      <x v="3"/>
    </i>
    <i>
      <x v="3"/>
      <x v="7"/>
    </i>
    <i>
      <x v="4"/>
      <x v="19"/>
    </i>
    <i r="1">
      <x v="23"/>
    </i>
    <i r="1">
      <x v="24"/>
    </i>
    <i>
      <x v="5"/>
      <x/>
    </i>
    <i r="1">
      <x v="1"/>
    </i>
    <i r="1">
      <x v="2"/>
    </i>
    <i r="1">
      <x v="4"/>
    </i>
    <i r="1">
      <x v="11"/>
    </i>
    <i r="1">
      <x v="16"/>
    </i>
    <i>
      <x v="6"/>
      <x v="13"/>
    </i>
    <i>
      <x v="7"/>
      <x v="18"/>
    </i>
    <i>
      <x v="8"/>
      <x v="17"/>
    </i>
    <i>
      <x v="9"/>
      <x v="9"/>
    </i>
    <i>
      <x v="10"/>
      <x v="5"/>
    </i>
    <i>
      <x v="11"/>
      <x v="12"/>
    </i>
    <i>
      <x v="12"/>
      <x v="22"/>
    </i>
    <i r="1">
      <x v="25"/>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3897">
      <pivotArea dataOnly="0" grandRow="1" outline="0" fieldPosition="0"/>
    </format>
    <format dxfId="3896">
      <pivotArea type="all" dataOnly="0" outline="0" fieldPosition="0"/>
    </format>
    <format dxfId="3895">
      <pivotArea dataOnly="0" labelOnly="1" outline="0" fieldPosition="0">
        <references count="1">
          <reference field="0" count="0"/>
        </references>
      </pivotArea>
    </format>
    <format dxfId="3894">
      <pivotArea dataOnly="0" labelOnly="1" grandRow="1" outline="0" fieldPosition="0"/>
    </format>
    <format dxfId="3893">
      <pivotArea dataOnly="0" labelOnly="1" outline="0" fieldPosition="0">
        <references count="2">
          <reference field="0" count="1" selected="0">
            <x v="0"/>
          </reference>
          <reference field="13" count="1">
            <x v="8"/>
          </reference>
        </references>
      </pivotArea>
    </format>
    <format dxfId="3892">
      <pivotArea dataOnly="0" labelOnly="1" outline="0" fieldPosition="0">
        <references count="2">
          <reference field="0" count="1" selected="0">
            <x v="1"/>
          </reference>
          <reference field="13" count="1">
            <x v="6"/>
          </reference>
        </references>
      </pivotArea>
    </format>
    <format dxfId="3891">
      <pivotArea dataOnly="0" labelOnly="1" outline="0" fieldPosition="0">
        <references count="2">
          <reference field="0" count="1" selected="0">
            <x v="2"/>
          </reference>
          <reference field="13" count="1">
            <x v="3"/>
          </reference>
        </references>
      </pivotArea>
    </format>
    <format dxfId="3890">
      <pivotArea dataOnly="0" labelOnly="1" outline="0" fieldPosition="0">
        <references count="2">
          <reference field="0" count="1" selected="0">
            <x v="3"/>
          </reference>
          <reference field="13" count="1">
            <x v="7"/>
          </reference>
        </references>
      </pivotArea>
    </format>
    <format dxfId="3889">
      <pivotArea dataOnly="0" labelOnly="1" outline="0" fieldPosition="0">
        <references count="2">
          <reference field="0" count="1" selected="0">
            <x v="4"/>
          </reference>
          <reference field="13" count="3">
            <x v="19"/>
            <x v="23"/>
            <x v="24"/>
          </reference>
        </references>
      </pivotArea>
    </format>
    <format dxfId="3888">
      <pivotArea dataOnly="0" labelOnly="1" outline="0" fieldPosition="0">
        <references count="2">
          <reference field="0" count="1" selected="0">
            <x v="5"/>
          </reference>
          <reference field="13" count="6">
            <x v="0"/>
            <x v="1"/>
            <x v="2"/>
            <x v="4"/>
            <x v="11"/>
            <x v="16"/>
          </reference>
        </references>
      </pivotArea>
    </format>
    <format dxfId="3887">
      <pivotArea dataOnly="0" labelOnly="1" outline="0" fieldPosition="0">
        <references count="2">
          <reference field="0" count="1" selected="0">
            <x v="6"/>
          </reference>
          <reference field="13" count="1">
            <x v="13"/>
          </reference>
        </references>
      </pivotArea>
    </format>
    <format dxfId="3886">
      <pivotArea dataOnly="0" labelOnly="1" outline="0" fieldPosition="0">
        <references count="2">
          <reference field="0" count="1" selected="0">
            <x v="7"/>
          </reference>
          <reference field="13" count="1">
            <x v="18"/>
          </reference>
        </references>
      </pivotArea>
    </format>
    <format dxfId="3885">
      <pivotArea dataOnly="0" labelOnly="1" outline="0" fieldPosition="0">
        <references count="2">
          <reference field="0" count="1" selected="0">
            <x v="8"/>
          </reference>
          <reference field="13" count="1">
            <x v="17"/>
          </reference>
        </references>
      </pivotArea>
    </format>
    <format dxfId="3884">
      <pivotArea dataOnly="0" labelOnly="1" outline="0" fieldPosition="0">
        <references count="2">
          <reference field="0" count="1" selected="0">
            <x v="9"/>
          </reference>
          <reference field="13" count="1">
            <x v="9"/>
          </reference>
        </references>
      </pivotArea>
    </format>
    <format dxfId="3883">
      <pivotArea dataOnly="0" labelOnly="1" outline="0" fieldPosition="0">
        <references count="2">
          <reference field="0" count="1" selected="0">
            <x v="10"/>
          </reference>
          <reference field="13" count="1">
            <x v="5"/>
          </reference>
        </references>
      </pivotArea>
    </format>
    <format dxfId="3882">
      <pivotArea dataOnly="0" labelOnly="1" outline="0" fieldPosition="0">
        <references count="2">
          <reference field="0" count="1" selected="0">
            <x v="11"/>
          </reference>
          <reference field="13" count="1">
            <x v="12"/>
          </reference>
        </references>
      </pivotArea>
    </format>
    <format dxfId="3881">
      <pivotArea dataOnly="0" labelOnly="1" outline="0" fieldPosition="0">
        <references count="2">
          <reference field="0" count="1" selected="0">
            <x v="12"/>
          </reference>
          <reference field="13" count="2">
            <x v="22"/>
            <x v="25"/>
          </reference>
        </references>
      </pivotArea>
    </format>
    <format dxfId="3880">
      <pivotArea dataOnly="0" labelOnly="1" outline="0" fieldPosition="0">
        <references count="2">
          <reference field="0" count="1" selected="0">
            <x v="13"/>
          </reference>
          <reference field="13" count="1">
            <x v="20"/>
          </reference>
        </references>
      </pivotArea>
    </format>
    <format dxfId="3879">
      <pivotArea dataOnly="0" labelOnly="1" outline="0" fieldPosition="0">
        <references count="2">
          <reference field="0" count="1" selected="0">
            <x v="14"/>
          </reference>
          <reference field="13" count="1">
            <x v="10"/>
          </reference>
        </references>
      </pivotArea>
    </format>
    <format dxfId="3878">
      <pivotArea dataOnly="0" labelOnly="1" outline="0" fieldPosition="0">
        <references count="2">
          <reference field="0" count="1" selected="0">
            <x v="15"/>
          </reference>
          <reference field="13" count="2">
            <x v="15"/>
            <x v="21"/>
          </reference>
        </references>
      </pivotArea>
    </format>
    <format dxfId="3877">
      <pivotArea dataOnly="0" labelOnly="1" outline="0" fieldPosition="0">
        <references count="2">
          <reference field="0" count="1" selected="0">
            <x v="16"/>
          </reference>
          <reference field="13" count="1">
            <x v="14"/>
          </reference>
        </references>
      </pivotArea>
    </format>
    <format dxfId="3876">
      <pivotArea outline="0" collapsedLevelsAreSubtotals="1" fieldPosition="0"/>
    </format>
    <format dxfId="3875">
      <pivotArea dataOnly="0" labelOnly="1" outline="0" fieldPosition="0">
        <references count="1">
          <reference field="4294967294" count="2">
            <x v="0"/>
            <x v="1"/>
          </reference>
        </references>
      </pivotArea>
    </format>
    <format dxfId="3874">
      <pivotArea outline="0" collapsedLevelsAreSubtotals="1" fieldPosition="0">
        <references count="1">
          <reference field="4294967294" count="1" selected="0">
            <x v="1"/>
          </reference>
        </references>
      </pivotArea>
    </format>
    <format dxfId="3873">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3"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F1:H107" firstHeaderRow="1" firstDataRow="1" firstDataCol="3"/>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sortType="ascending" defaultSubtotal="0">
      <items count="202">
        <item h="1" x="82"/>
        <item h="1" x="83"/>
        <item h="1" x="84"/>
        <item h="1" x="85"/>
        <item h="1" x="86"/>
        <item h="1" m="1" x="198"/>
        <item h="1" x="87"/>
        <item h="1" x="88"/>
        <item h="1" x="89"/>
        <item h="1" x="90"/>
        <item h="1" x="93"/>
        <item h="1" x="94"/>
        <item h="1" x="95"/>
        <item h="1" x="97"/>
        <item h="1" x="98"/>
        <item h="1" x="99"/>
        <item h="1" x="100"/>
        <item h="1" x="104"/>
        <item h="1" x="105"/>
        <item h="1" x="106"/>
        <item h="1" x="107"/>
        <item h="1" x="115"/>
        <item h="1" x="116"/>
        <item h="1" x="117"/>
        <item h="1" x="118"/>
        <item h="1" x="119"/>
        <item h="1" x="120"/>
        <item h="1" x="121"/>
        <item h="1" x="122"/>
        <item h="1" x="123"/>
        <item h="1" x="124"/>
        <item h="1" x="125"/>
        <item h="1" x="126"/>
        <item h="1" x="130"/>
        <item h="1" x="131"/>
        <item h="1" x="132"/>
        <item h="1" m="1" x="199"/>
        <item h="1" x="139"/>
        <item h="1" x="143"/>
        <item h="1" x="144"/>
        <item h="1" x="145"/>
        <item h="1" x="148"/>
        <item h="1" x="149"/>
        <item h="1" x="150"/>
        <item h="1" x="151"/>
        <item h="1" x="152"/>
        <item h="1" x="156"/>
        <item h="1" x="163"/>
        <item h="1" x="164"/>
        <item h="1" x="169"/>
        <item h="1" x="170"/>
        <item h="1" x="171"/>
        <item h="1" x="172"/>
        <item h="1" x="173"/>
        <item h="1" x="174"/>
        <item h="1" x="181"/>
        <item h="1" x="185"/>
        <item h="1" x="186"/>
        <item h="1" m="1" x="200"/>
        <item h="1" x="9"/>
        <item h="1" x="10"/>
        <item h="1" x="11"/>
        <item h="1" x="12"/>
        <item h="1" x="13"/>
        <item h="1" x="14"/>
        <item h="1" x="15"/>
        <item h="1" x="16"/>
        <item h="1" x="17"/>
        <item h="1" x="18"/>
        <item h="1" x="26"/>
        <item h="1" x="27"/>
        <item h="1" x="28"/>
        <item h="1" x="29"/>
        <item h="1" x="30"/>
        <item h="1" x="35"/>
        <item h="1" x="45"/>
        <item h="1" x="46"/>
        <item h="1" m="1" x="195"/>
        <item h="1" x="47"/>
        <item h="1" m="1" x="196"/>
        <item h="1" m="1" x="197"/>
        <item h="1" x="48"/>
        <item h="1" x="49"/>
        <item h="1" x="50"/>
        <item h="1" x="59"/>
        <item h="1" x="60"/>
        <item h="1" x="61"/>
        <item h="1" x="62"/>
        <item h="1" x="63"/>
        <item h="1" x="64"/>
        <item h="1" x="65"/>
        <item h="1" x="66"/>
        <item h="1" x="67"/>
        <item h="1" x="68"/>
        <item h="1" x="72"/>
        <item h="1" x="77"/>
        <item x="0"/>
        <item x="1"/>
        <item x="2"/>
        <item x="3"/>
        <item x="4"/>
        <item x="5"/>
        <item x="6"/>
        <item x="7"/>
        <item m="1" x="201"/>
        <item x="8"/>
        <item x="188"/>
        <item x="189"/>
        <item x="190"/>
        <item x="191"/>
        <item x="192"/>
        <item x="193"/>
        <item x="194"/>
        <item x="19"/>
        <item x="20"/>
        <item x="21"/>
        <item x="22"/>
        <item x="23"/>
        <item x="24"/>
        <item x="25"/>
        <item x="31"/>
        <item x="32"/>
        <item x="33"/>
        <item x="34"/>
        <item x="36"/>
        <item x="37"/>
        <item x="38"/>
        <item x="39"/>
        <item x="40"/>
        <item x="41"/>
        <item x="42"/>
        <item x="43"/>
        <item x="44"/>
        <item x="51"/>
        <item x="52"/>
        <item x="53"/>
        <item x="54"/>
        <item x="55"/>
        <item x="56"/>
        <item x="57"/>
        <item x="58"/>
        <item x="69"/>
        <item x="70"/>
        <item x="71"/>
        <item x="73"/>
        <item x="74"/>
        <item x="75"/>
        <item x="76"/>
        <item x="78"/>
        <item x="79"/>
        <item x="80"/>
        <item x="81"/>
        <item x="91"/>
        <item x="92"/>
        <item x="96"/>
        <item x="101"/>
        <item x="102"/>
        <item x="103"/>
        <item x="108"/>
        <item x="109"/>
        <item x="110"/>
        <item x="111"/>
        <item x="112"/>
        <item x="113"/>
        <item x="114"/>
        <item x="127"/>
        <item x="128"/>
        <item x="129"/>
        <item x="133"/>
        <item x="134"/>
        <item x="135"/>
        <item x="136"/>
        <item x="137"/>
        <item x="138"/>
        <item x="140"/>
        <item x="141"/>
        <item x="142"/>
        <item x="146"/>
        <item x="147"/>
        <item x="153"/>
        <item x="154"/>
        <item x="155"/>
        <item x="157"/>
        <item x="158"/>
        <item x="159"/>
        <item x="160"/>
        <item x="161"/>
        <item x="162"/>
        <item x="165"/>
        <item x="166"/>
        <item x="167"/>
        <item x="168"/>
        <item x="175"/>
        <item x="176"/>
        <item x="177"/>
        <item x="178"/>
        <item x="179"/>
        <item x="180"/>
        <item x="182"/>
        <item x="183"/>
        <item x="184"/>
        <item x="187"/>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axis="axisRow" compact="0" outline="0" showAll="0">
      <items count="9">
        <item x="1"/>
        <item m="1" x="6"/>
        <item m="1" x="7"/>
        <item m="1" x="3"/>
        <item x="0"/>
        <item m="1" x="5"/>
        <item x="2"/>
        <item m="1" x="4"/>
        <item t="default"/>
      </items>
    </pivotField>
    <pivotField compact="0" outline="0" showAll="0"/>
    <pivotField compact="0" outline="0" showAll="0"/>
  </pivotFields>
  <rowFields count="3">
    <field x="0"/>
    <field x="15"/>
    <field x="29"/>
  </rowFields>
  <rowItems count="106">
    <i>
      <x/>
      <x v="96"/>
      <x v="4"/>
    </i>
    <i r="1">
      <x v="97"/>
      <x v="4"/>
    </i>
    <i r="1">
      <x v="98"/>
      <x/>
    </i>
    <i r="1">
      <x v="99"/>
      <x v="4"/>
    </i>
    <i r="1">
      <x v="100"/>
      <x v="4"/>
    </i>
    <i r="1">
      <x v="101"/>
      <x v="4"/>
    </i>
    <i r="1">
      <x v="102"/>
      <x/>
    </i>
    <i r="1">
      <x v="103"/>
      <x/>
    </i>
    <i r="1">
      <x v="105"/>
      <x v="4"/>
    </i>
    <i>
      <x v="1"/>
      <x v="113"/>
      <x/>
    </i>
    <i r="1">
      <x v="114"/>
      <x/>
    </i>
    <i r="1">
      <x v="115"/>
      <x v="6"/>
    </i>
    <i r="1">
      <x v="116"/>
      <x v="6"/>
    </i>
    <i r="1">
      <x v="117"/>
      <x v="4"/>
    </i>
    <i r="1">
      <x v="118"/>
      <x v="4"/>
    </i>
    <i r="1">
      <x v="119"/>
      <x/>
    </i>
    <i>
      <x v="2"/>
      <x v="120"/>
      <x v="4"/>
    </i>
    <i r="1">
      <x v="121"/>
      <x v="4"/>
    </i>
    <i r="1">
      <x v="122"/>
      <x v="4"/>
    </i>
    <i r="1">
      <x v="123"/>
      <x v="6"/>
    </i>
    <i>
      <x v="3"/>
      <x v="124"/>
      <x v="6"/>
    </i>
    <i r="1">
      <x v="125"/>
      <x v="6"/>
    </i>
    <i r="1">
      <x v="126"/>
      <x/>
    </i>
    <i r="1">
      <x v="127"/>
      <x/>
    </i>
    <i r="1">
      <x v="128"/>
      <x v="6"/>
    </i>
    <i r="1">
      <x v="129"/>
      <x v="6"/>
    </i>
    <i r="1">
      <x v="130"/>
      <x v="4"/>
    </i>
    <i r="1">
      <x v="131"/>
      <x v="4"/>
    </i>
    <i r="1">
      <x v="132"/>
      <x v="4"/>
    </i>
    <i>
      <x v="4"/>
      <x v="133"/>
      <x v="6"/>
    </i>
    <i r="1">
      <x v="134"/>
      <x v="6"/>
    </i>
    <i r="1">
      <x v="135"/>
      <x v="6"/>
    </i>
    <i r="1">
      <x v="136"/>
      <x/>
    </i>
    <i r="1">
      <x v="137"/>
      <x/>
    </i>
    <i r="1">
      <x v="138"/>
      <x/>
    </i>
    <i r="1">
      <x v="139"/>
      <x/>
    </i>
    <i r="1">
      <x v="140"/>
      <x/>
    </i>
    <i r="1">
      <x v="141"/>
      <x v="6"/>
    </i>
    <i r="1">
      <x v="142"/>
      <x v="6"/>
    </i>
    <i r="1">
      <x v="143"/>
      <x/>
    </i>
    <i r="1">
      <x v="144"/>
      <x v="6"/>
    </i>
    <i r="1">
      <x v="145"/>
      <x/>
    </i>
    <i r="1">
      <x v="146"/>
      <x/>
    </i>
    <i r="1">
      <x v="147"/>
      <x/>
    </i>
    <i>
      <x v="5"/>
      <x v="148"/>
      <x/>
    </i>
    <i r="1">
      <x v="149"/>
      <x/>
    </i>
    <i r="1">
      <x v="150"/>
      <x/>
    </i>
    <i r="1">
      <x v="151"/>
      <x/>
    </i>
    <i r="1">
      <x v="152"/>
      <x/>
    </i>
    <i r="1">
      <x v="153"/>
      <x/>
    </i>
    <i r="1">
      <x v="154"/>
      <x/>
    </i>
    <i r="1">
      <x v="155"/>
      <x v="4"/>
    </i>
    <i r="1">
      <x v="156"/>
      <x v="4"/>
    </i>
    <i r="1">
      <x v="157"/>
      <x/>
    </i>
    <i r="1">
      <x v="158"/>
      <x/>
    </i>
    <i r="1">
      <x v="159"/>
      <x/>
    </i>
    <i r="1">
      <x v="160"/>
      <x/>
    </i>
    <i r="1">
      <x v="161"/>
      <x v="6"/>
    </i>
    <i r="1">
      <x v="162"/>
      <x v="6"/>
    </i>
    <i r="1">
      <x v="163"/>
      <x v="6"/>
    </i>
    <i r="1">
      <x v="164"/>
      <x/>
    </i>
    <i r="1">
      <x v="165"/>
      <x v="6"/>
    </i>
    <i r="1">
      <x v="166"/>
      <x v="6"/>
    </i>
    <i>
      <x v="6"/>
      <x v="167"/>
      <x/>
    </i>
    <i>
      <x v="7"/>
      <x v="168"/>
      <x v="6"/>
    </i>
    <i r="1">
      <x v="169"/>
      <x v="6"/>
    </i>
    <i>
      <x v="8"/>
      <x v="170"/>
      <x/>
    </i>
    <i r="1">
      <x v="171"/>
      <x/>
    </i>
    <i r="1">
      <x v="172"/>
      <x v="4"/>
    </i>
    <i r="1">
      <x v="173"/>
      <x/>
    </i>
    <i>
      <x v="9"/>
      <x v="174"/>
      <x v="6"/>
    </i>
    <i r="1">
      <x v="175"/>
      <x/>
    </i>
    <i r="1">
      <x v="176"/>
      <x v="6"/>
    </i>
    <i>
      <x v="10"/>
      <x v="177"/>
      <x v="6"/>
    </i>
    <i r="1">
      <x v="178"/>
      <x v="6"/>
    </i>
    <i>
      <x v="11"/>
      <x v="179"/>
      <x v="6"/>
    </i>
    <i r="1">
      <x v="180"/>
      <x v="6"/>
    </i>
    <i r="1">
      <x v="181"/>
      <x v="4"/>
    </i>
    <i>
      <x v="12"/>
      <x v="182"/>
      <x/>
    </i>
    <i r="1">
      <x v="183"/>
      <x/>
    </i>
    <i r="1">
      <x v="184"/>
      <x/>
    </i>
    <i r="1">
      <x v="185"/>
      <x/>
    </i>
    <i r="1">
      <x v="186"/>
      <x v="6"/>
    </i>
    <i r="1">
      <x v="187"/>
      <x/>
    </i>
    <i>
      <x v="13"/>
      <x v="188"/>
      <x v="6"/>
    </i>
    <i r="1">
      <x v="189"/>
      <x v="6"/>
    </i>
    <i r="1">
      <x v="190"/>
      <x/>
    </i>
    <i r="1">
      <x v="191"/>
      <x/>
    </i>
    <i>
      <x v="14"/>
      <x v="192"/>
      <x v="6"/>
    </i>
    <i r="1">
      <x v="193"/>
      <x v="6"/>
    </i>
    <i r="1">
      <x v="194"/>
      <x v="6"/>
    </i>
    <i r="1">
      <x v="195"/>
      <x v="6"/>
    </i>
    <i r="1">
      <x v="196"/>
      <x v="6"/>
    </i>
    <i r="1">
      <x v="197"/>
      <x v="6"/>
    </i>
    <i>
      <x v="15"/>
      <x v="106"/>
      <x v="6"/>
    </i>
    <i r="1">
      <x v="107"/>
      <x v="6"/>
    </i>
    <i r="1">
      <x v="108"/>
      <x v="6"/>
    </i>
    <i r="1">
      <x v="198"/>
      <x v="6"/>
    </i>
    <i r="1">
      <x v="199"/>
      <x v="6"/>
    </i>
    <i r="1">
      <x v="200"/>
      <x v="6"/>
    </i>
    <i r="1">
      <x v="201"/>
      <x v="6"/>
    </i>
    <i>
      <x v="16"/>
      <x v="109"/>
      <x/>
    </i>
    <i r="1">
      <x v="110"/>
      <x/>
    </i>
    <i r="1">
      <x v="111"/>
      <x v="6"/>
    </i>
    <i r="1">
      <x v="112"/>
      <x v="4"/>
    </i>
    <i t="grand">
      <x/>
    </i>
  </rowItems>
  <colItems count="1">
    <i/>
  </colItems>
  <formats count="126">
    <format dxfId="4023">
      <pivotArea type="all" dataOnly="0" outline="0" fieldPosition="0"/>
    </format>
    <format dxfId="4022">
      <pivotArea dataOnly="0" labelOnly="1" outline="0" fieldPosition="0">
        <references count="1">
          <reference field="0" count="0"/>
        </references>
      </pivotArea>
    </format>
    <format dxfId="4021">
      <pivotArea dataOnly="0" labelOnly="1" grandRow="1" outline="0" fieldPosition="0"/>
    </format>
    <format dxfId="4020">
      <pivotArea dataOnly="0" labelOnly="1" outline="0" fieldPosition="0">
        <references count="2">
          <reference field="0" count="1" selected="0">
            <x v="0"/>
          </reference>
          <reference field="15" count="10">
            <x v="96"/>
            <x v="97"/>
            <x v="98"/>
            <x v="99"/>
            <x v="100"/>
            <x v="101"/>
            <x v="102"/>
            <x v="103"/>
            <x v="104"/>
            <x v="105"/>
          </reference>
        </references>
      </pivotArea>
    </format>
    <format dxfId="4019">
      <pivotArea dataOnly="0" labelOnly="1" outline="0" fieldPosition="0">
        <references count="2">
          <reference field="0" count="1" selected="0">
            <x v="1"/>
          </reference>
          <reference field="15" count="7">
            <x v="113"/>
            <x v="114"/>
            <x v="115"/>
            <x v="116"/>
            <x v="117"/>
            <x v="118"/>
            <x v="119"/>
          </reference>
        </references>
      </pivotArea>
    </format>
    <format dxfId="4018">
      <pivotArea dataOnly="0" labelOnly="1" outline="0" fieldPosition="0">
        <references count="2">
          <reference field="0" count="1" selected="0">
            <x v="2"/>
          </reference>
          <reference field="15" count="4">
            <x v="120"/>
            <x v="121"/>
            <x v="122"/>
            <x v="123"/>
          </reference>
        </references>
      </pivotArea>
    </format>
    <format dxfId="4017">
      <pivotArea dataOnly="0" labelOnly="1" outline="0" fieldPosition="0">
        <references count="2">
          <reference field="0" count="1" selected="0">
            <x v="3"/>
          </reference>
          <reference field="15" count="9">
            <x v="124"/>
            <x v="125"/>
            <x v="126"/>
            <x v="127"/>
            <x v="128"/>
            <x v="129"/>
            <x v="130"/>
            <x v="131"/>
            <x v="132"/>
          </reference>
        </references>
      </pivotArea>
    </format>
    <format dxfId="4016">
      <pivotArea dataOnly="0" labelOnly="1" outline="0" fieldPosition="0">
        <references count="2">
          <reference field="0" count="1" selected="0">
            <x v="4"/>
          </reference>
          <reference field="15" count="15">
            <x v="133"/>
            <x v="134"/>
            <x v="135"/>
            <x v="136"/>
            <x v="137"/>
            <x v="138"/>
            <x v="139"/>
            <x v="140"/>
            <x v="141"/>
            <x v="142"/>
            <x v="143"/>
            <x v="144"/>
            <x v="145"/>
            <x v="146"/>
            <x v="147"/>
          </reference>
        </references>
      </pivotArea>
    </format>
    <format dxfId="4015">
      <pivotArea dataOnly="0" labelOnly="1" outline="0" fieldPosition="0">
        <references count="2">
          <reference field="0" count="1" selected="0">
            <x v="5"/>
          </reference>
          <reference field="15" count="19">
            <x v="148"/>
            <x v="149"/>
            <x v="150"/>
            <x v="151"/>
            <x v="152"/>
            <x v="153"/>
            <x v="154"/>
            <x v="155"/>
            <x v="156"/>
            <x v="157"/>
            <x v="158"/>
            <x v="159"/>
            <x v="160"/>
            <x v="161"/>
            <x v="162"/>
            <x v="163"/>
            <x v="164"/>
            <x v="165"/>
            <x v="166"/>
          </reference>
        </references>
      </pivotArea>
    </format>
    <format dxfId="4014">
      <pivotArea dataOnly="0" labelOnly="1" outline="0" fieldPosition="0">
        <references count="2">
          <reference field="0" count="1" selected="0">
            <x v="6"/>
          </reference>
          <reference field="15" count="1">
            <x v="167"/>
          </reference>
        </references>
      </pivotArea>
    </format>
    <format dxfId="4013">
      <pivotArea dataOnly="0" labelOnly="1" outline="0" fieldPosition="0">
        <references count="2">
          <reference field="0" count="1" selected="0">
            <x v="7"/>
          </reference>
          <reference field="15" count="2">
            <x v="168"/>
            <x v="169"/>
          </reference>
        </references>
      </pivotArea>
    </format>
    <format dxfId="4012">
      <pivotArea dataOnly="0" labelOnly="1" outline="0" fieldPosition="0">
        <references count="2">
          <reference field="0" count="1" selected="0">
            <x v="8"/>
          </reference>
          <reference field="15" count="4">
            <x v="170"/>
            <x v="171"/>
            <x v="172"/>
            <x v="173"/>
          </reference>
        </references>
      </pivotArea>
    </format>
    <format dxfId="4011">
      <pivotArea dataOnly="0" labelOnly="1" outline="0" fieldPosition="0">
        <references count="2">
          <reference field="0" count="1" selected="0">
            <x v="9"/>
          </reference>
          <reference field="15" count="3">
            <x v="174"/>
            <x v="175"/>
            <x v="176"/>
          </reference>
        </references>
      </pivotArea>
    </format>
    <format dxfId="4010">
      <pivotArea dataOnly="0" labelOnly="1" outline="0" fieldPosition="0">
        <references count="2">
          <reference field="0" count="1" selected="0">
            <x v="10"/>
          </reference>
          <reference field="15" count="2">
            <x v="177"/>
            <x v="178"/>
          </reference>
        </references>
      </pivotArea>
    </format>
    <format dxfId="4009">
      <pivotArea dataOnly="0" labelOnly="1" outline="0" fieldPosition="0">
        <references count="2">
          <reference field="0" count="1" selected="0">
            <x v="11"/>
          </reference>
          <reference field="15" count="3">
            <x v="179"/>
            <x v="180"/>
            <x v="181"/>
          </reference>
        </references>
      </pivotArea>
    </format>
    <format dxfId="4008">
      <pivotArea dataOnly="0" labelOnly="1" outline="0" fieldPosition="0">
        <references count="2">
          <reference field="0" count="1" selected="0">
            <x v="12"/>
          </reference>
          <reference field="15" count="6">
            <x v="182"/>
            <x v="183"/>
            <x v="184"/>
            <x v="185"/>
            <x v="186"/>
            <x v="187"/>
          </reference>
        </references>
      </pivotArea>
    </format>
    <format dxfId="4007">
      <pivotArea dataOnly="0" labelOnly="1" outline="0" fieldPosition="0">
        <references count="2">
          <reference field="0" count="1" selected="0">
            <x v="13"/>
          </reference>
          <reference field="15" count="4">
            <x v="188"/>
            <x v="189"/>
            <x v="190"/>
            <x v="191"/>
          </reference>
        </references>
      </pivotArea>
    </format>
    <format dxfId="4006">
      <pivotArea dataOnly="0" labelOnly="1" outline="0" fieldPosition="0">
        <references count="2">
          <reference field="0" count="1" selected="0">
            <x v="14"/>
          </reference>
          <reference field="15" count="6">
            <x v="192"/>
            <x v="193"/>
            <x v="194"/>
            <x v="195"/>
            <x v="196"/>
            <x v="197"/>
          </reference>
        </references>
      </pivotArea>
    </format>
    <format dxfId="4005">
      <pivotArea dataOnly="0" labelOnly="1" outline="0" fieldPosition="0">
        <references count="2">
          <reference field="0" count="1" selected="0">
            <x v="15"/>
          </reference>
          <reference field="15" count="7">
            <x v="106"/>
            <x v="107"/>
            <x v="108"/>
            <x v="198"/>
            <x v="199"/>
            <x v="200"/>
            <x v="201"/>
          </reference>
        </references>
      </pivotArea>
    </format>
    <format dxfId="4004">
      <pivotArea dataOnly="0" labelOnly="1" outline="0" fieldPosition="0">
        <references count="2">
          <reference field="0" count="1" selected="0">
            <x v="16"/>
          </reference>
          <reference field="15" count="4">
            <x v="109"/>
            <x v="110"/>
            <x v="111"/>
            <x v="112"/>
          </reference>
        </references>
      </pivotArea>
    </format>
    <format dxfId="4003">
      <pivotArea dataOnly="0" labelOnly="1" outline="0" fieldPosition="0">
        <references count="3">
          <reference field="0" count="1" selected="0">
            <x v="0"/>
          </reference>
          <reference field="15" count="1" selected="0">
            <x v="96"/>
          </reference>
          <reference field="29" count="1">
            <x v="4"/>
          </reference>
        </references>
      </pivotArea>
    </format>
    <format dxfId="4002">
      <pivotArea dataOnly="0" labelOnly="1" outline="0" fieldPosition="0">
        <references count="3">
          <reference field="0" count="1" selected="0">
            <x v="0"/>
          </reference>
          <reference field="15" count="1" selected="0">
            <x v="97"/>
          </reference>
          <reference field="29" count="1">
            <x v="4"/>
          </reference>
        </references>
      </pivotArea>
    </format>
    <format dxfId="4001">
      <pivotArea dataOnly="0" labelOnly="1" outline="0" fieldPosition="0">
        <references count="3">
          <reference field="0" count="1" selected="0">
            <x v="0"/>
          </reference>
          <reference field="15" count="1" selected="0">
            <x v="98"/>
          </reference>
          <reference field="29" count="1">
            <x v="0"/>
          </reference>
        </references>
      </pivotArea>
    </format>
    <format dxfId="4000">
      <pivotArea dataOnly="0" labelOnly="1" outline="0" fieldPosition="0">
        <references count="3">
          <reference field="0" count="1" selected="0">
            <x v="0"/>
          </reference>
          <reference field="15" count="1" selected="0">
            <x v="99"/>
          </reference>
          <reference field="29" count="1">
            <x v="4"/>
          </reference>
        </references>
      </pivotArea>
    </format>
    <format dxfId="3999">
      <pivotArea dataOnly="0" labelOnly="1" outline="0" fieldPosition="0">
        <references count="3">
          <reference field="0" count="1" selected="0">
            <x v="0"/>
          </reference>
          <reference field="15" count="1" selected="0">
            <x v="100"/>
          </reference>
          <reference field="29" count="1">
            <x v="4"/>
          </reference>
        </references>
      </pivotArea>
    </format>
    <format dxfId="3998">
      <pivotArea dataOnly="0" labelOnly="1" outline="0" fieldPosition="0">
        <references count="3">
          <reference field="0" count="1" selected="0">
            <x v="0"/>
          </reference>
          <reference field="15" count="1" selected="0">
            <x v="101"/>
          </reference>
          <reference field="29" count="1">
            <x v="4"/>
          </reference>
        </references>
      </pivotArea>
    </format>
    <format dxfId="3997">
      <pivotArea dataOnly="0" labelOnly="1" outline="0" fieldPosition="0">
        <references count="3">
          <reference field="0" count="1" selected="0">
            <x v="0"/>
          </reference>
          <reference field="15" count="1" selected="0">
            <x v="102"/>
          </reference>
          <reference field="29" count="1">
            <x v="0"/>
          </reference>
        </references>
      </pivotArea>
    </format>
    <format dxfId="3996">
      <pivotArea dataOnly="0" labelOnly="1" outline="0" fieldPosition="0">
        <references count="3">
          <reference field="0" count="1" selected="0">
            <x v="0"/>
          </reference>
          <reference field="15" count="1" selected="0">
            <x v="103"/>
          </reference>
          <reference field="29" count="1">
            <x v="0"/>
          </reference>
        </references>
      </pivotArea>
    </format>
    <format dxfId="3995">
      <pivotArea dataOnly="0" labelOnly="1" outline="0" fieldPosition="0">
        <references count="3">
          <reference field="0" count="1" selected="0">
            <x v="0"/>
          </reference>
          <reference field="15" count="1" selected="0">
            <x v="104"/>
          </reference>
          <reference field="29" count="1">
            <x v="0"/>
          </reference>
        </references>
      </pivotArea>
    </format>
    <format dxfId="3994">
      <pivotArea dataOnly="0" labelOnly="1" outline="0" fieldPosition="0">
        <references count="3">
          <reference field="0" count="1" selected="0">
            <x v="0"/>
          </reference>
          <reference field="15" count="1" selected="0">
            <x v="105"/>
          </reference>
          <reference field="29" count="1">
            <x v="4"/>
          </reference>
        </references>
      </pivotArea>
    </format>
    <format dxfId="3993">
      <pivotArea dataOnly="0" labelOnly="1" outline="0" fieldPosition="0">
        <references count="3">
          <reference field="0" count="1" selected="0">
            <x v="1"/>
          </reference>
          <reference field="15" count="1" selected="0">
            <x v="113"/>
          </reference>
          <reference field="29" count="1">
            <x v="0"/>
          </reference>
        </references>
      </pivotArea>
    </format>
    <format dxfId="3992">
      <pivotArea dataOnly="0" labelOnly="1" outline="0" fieldPosition="0">
        <references count="3">
          <reference field="0" count="1" selected="0">
            <x v="1"/>
          </reference>
          <reference field="15" count="1" selected="0">
            <x v="114"/>
          </reference>
          <reference field="29" count="1">
            <x v="0"/>
          </reference>
        </references>
      </pivotArea>
    </format>
    <format dxfId="3991">
      <pivotArea dataOnly="0" labelOnly="1" outline="0" fieldPosition="0">
        <references count="3">
          <reference field="0" count="1" selected="0">
            <x v="1"/>
          </reference>
          <reference field="15" count="1" selected="0">
            <x v="115"/>
          </reference>
          <reference field="29" count="1">
            <x v="6"/>
          </reference>
        </references>
      </pivotArea>
    </format>
    <format dxfId="3990">
      <pivotArea dataOnly="0" labelOnly="1" outline="0" fieldPosition="0">
        <references count="3">
          <reference field="0" count="1" selected="0">
            <x v="1"/>
          </reference>
          <reference field="15" count="1" selected="0">
            <x v="116"/>
          </reference>
          <reference field="29" count="1">
            <x v="6"/>
          </reference>
        </references>
      </pivotArea>
    </format>
    <format dxfId="3989">
      <pivotArea dataOnly="0" labelOnly="1" outline="0" fieldPosition="0">
        <references count="3">
          <reference field="0" count="1" selected="0">
            <x v="1"/>
          </reference>
          <reference field="15" count="1" selected="0">
            <x v="117"/>
          </reference>
          <reference field="29" count="1">
            <x v="4"/>
          </reference>
        </references>
      </pivotArea>
    </format>
    <format dxfId="3988">
      <pivotArea dataOnly="0" labelOnly="1" outline="0" fieldPosition="0">
        <references count="3">
          <reference field="0" count="1" selected="0">
            <x v="1"/>
          </reference>
          <reference field="15" count="1" selected="0">
            <x v="118"/>
          </reference>
          <reference field="29" count="1">
            <x v="4"/>
          </reference>
        </references>
      </pivotArea>
    </format>
    <format dxfId="3987">
      <pivotArea dataOnly="0" labelOnly="1" outline="0" fieldPosition="0">
        <references count="3">
          <reference field="0" count="1" selected="0">
            <x v="1"/>
          </reference>
          <reference field="15" count="1" selected="0">
            <x v="119"/>
          </reference>
          <reference field="29" count="1">
            <x v="0"/>
          </reference>
        </references>
      </pivotArea>
    </format>
    <format dxfId="3986">
      <pivotArea dataOnly="0" labelOnly="1" outline="0" fieldPosition="0">
        <references count="3">
          <reference field="0" count="1" selected="0">
            <x v="2"/>
          </reference>
          <reference field="15" count="1" selected="0">
            <x v="120"/>
          </reference>
          <reference field="29" count="1">
            <x v="4"/>
          </reference>
        </references>
      </pivotArea>
    </format>
    <format dxfId="3985">
      <pivotArea dataOnly="0" labelOnly="1" outline="0" fieldPosition="0">
        <references count="3">
          <reference field="0" count="1" selected="0">
            <x v="2"/>
          </reference>
          <reference field="15" count="1" selected="0">
            <x v="121"/>
          </reference>
          <reference field="29" count="1">
            <x v="4"/>
          </reference>
        </references>
      </pivotArea>
    </format>
    <format dxfId="3984">
      <pivotArea dataOnly="0" labelOnly="1" outline="0" fieldPosition="0">
        <references count="3">
          <reference field="0" count="1" selected="0">
            <x v="2"/>
          </reference>
          <reference field="15" count="1" selected="0">
            <x v="122"/>
          </reference>
          <reference field="29" count="1">
            <x v="4"/>
          </reference>
        </references>
      </pivotArea>
    </format>
    <format dxfId="3983">
      <pivotArea dataOnly="0" labelOnly="1" outline="0" fieldPosition="0">
        <references count="3">
          <reference field="0" count="1" selected="0">
            <x v="2"/>
          </reference>
          <reference field="15" count="1" selected="0">
            <x v="123"/>
          </reference>
          <reference field="29" count="1">
            <x v="6"/>
          </reference>
        </references>
      </pivotArea>
    </format>
    <format dxfId="3982">
      <pivotArea dataOnly="0" labelOnly="1" outline="0" fieldPosition="0">
        <references count="3">
          <reference field="0" count="1" selected="0">
            <x v="3"/>
          </reference>
          <reference field="15" count="1" selected="0">
            <x v="124"/>
          </reference>
          <reference field="29" count="1">
            <x v="6"/>
          </reference>
        </references>
      </pivotArea>
    </format>
    <format dxfId="3981">
      <pivotArea dataOnly="0" labelOnly="1" outline="0" fieldPosition="0">
        <references count="3">
          <reference field="0" count="1" selected="0">
            <x v="3"/>
          </reference>
          <reference field="15" count="1" selected="0">
            <x v="125"/>
          </reference>
          <reference field="29" count="1">
            <x v="6"/>
          </reference>
        </references>
      </pivotArea>
    </format>
    <format dxfId="3980">
      <pivotArea dataOnly="0" labelOnly="1" outline="0" fieldPosition="0">
        <references count="3">
          <reference field="0" count="1" selected="0">
            <x v="3"/>
          </reference>
          <reference field="15" count="1" selected="0">
            <x v="126"/>
          </reference>
          <reference field="29" count="1">
            <x v="0"/>
          </reference>
        </references>
      </pivotArea>
    </format>
    <format dxfId="3979">
      <pivotArea dataOnly="0" labelOnly="1" outline="0" fieldPosition="0">
        <references count="3">
          <reference field="0" count="1" selected="0">
            <x v="3"/>
          </reference>
          <reference field="15" count="1" selected="0">
            <x v="127"/>
          </reference>
          <reference field="29" count="1">
            <x v="0"/>
          </reference>
        </references>
      </pivotArea>
    </format>
    <format dxfId="3978">
      <pivotArea dataOnly="0" labelOnly="1" outline="0" fieldPosition="0">
        <references count="3">
          <reference field="0" count="1" selected="0">
            <x v="3"/>
          </reference>
          <reference field="15" count="1" selected="0">
            <x v="128"/>
          </reference>
          <reference field="29" count="1">
            <x v="6"/>
          </reference>
        </references>
      </pivotArea>
    </format>
    <format dxfId="3977">
      <pivotArea dataOnly="0" labelOnly="1" outline="0" fieldPosition="0">
        <references count="3">
          <reference field="0" count="1" selected="0">
            <x v="3"/>
          </reference>
          <reference field="15" count="1" selected="0">
            <x v="129"/>
          </reference>
          <reference field="29" count="1">
            <x v="6"/>
          </reference>
        </references>
      </pivotArea>
    </format>
    <format dxfId="3976">
      <pivotArea dataOnly="0" labelOnly="1" outline="0" fieldPosition="0">
        <references count="3">
          <reference field="0" count="1" selected="0">
            <x v="3"/>
          </reference>
          <reference field="15" count="1" selected="0">
            <x v="130"/>
          </reference>
          <reference field="29" count="1">
            <x v="4"/>
          </reference>
        </references>
      </pivotArea>
    </format>
    <format dxfId="3975">
      <pivotArea dataOnly="0" labelOnly="1" outline="0" fieldPosition="0">
        <references count="3">
          <reference field="0" count="1" selected="0">
            <x v="3"/>
          </reference>
          <reference field="15" count="1" selected="0">
            <x v="131"/>
          </reference>
          <reference field="29" count="1">
            <x v="4"/>
          </reference>
        </references>
      </pivotArea>
    </format>
    <format dxfId="3974">
      <pivotArea dataOnly="0" labelOnly="1" outline="0" fieldPosition="0">
        <references count="3">
          <reference field="0" count="1" selected="0">
            <x v="3"/>
          </reference>
          <reference field="15" count="1" selected="0">
            <x v="132"/>
          </reference>
          <reference field="29" count="1">
            <x v="4"/>
          </reference>
        </references>
      </pivotArea>
    </format>
    <format dxfId="3973">
      <pivotArea dataOnly="0" labelOnly="1" outline="0" fieldPosition="0">
        <references count="3">
          <reference field="0" count="1" selected="0">
            <x v="4"/>
          </reference>
          <reference field="15" count="1" selected="0">
            <x v="133"/>
          </reference>
          <reference field="29" count="1">
            <x v="6"/>
          </reference>
        </references>
      </pivotArea>
    </format>
    <format dxfId="3972">
      <pivotArea dataOnly="0" labelOnly="1" outline="0" fieldPosition="0">
        <references count="3">
          <reference field="0" count="1" selected="0">
            <x v="4"/>
          </reference>
          <reference field="15" count="1" selected="0">
            <x v="134"/>
          </reference>
          <reference field="29" count="1">
            <x v="6"/>
          </reference>
        </references>
      </pivotArea>
    </format>
    <format dxfId="3971">
      <pivotArea dataOnly="0" labelOnly="1" outline="0" fieldPosition="0">
        <references count="3">
          <reference field="0" count="1" selected="0">
            <x v="4"/>
          </reference>
          <reference field="15" count="1" selected="0">
            <x v="135"/>
          </reference>
          <reference field="29" count="1">
            <x v="6"/>
          </reference>
        </references>
      </pivotArea>
    </format>
    <format dxfId="3970">
      <pivotArea dataOnly="0" labelOnly="1" outline="0" fieldPosition="0">
        <references count="3">
          <reference field="0" count="1" selected="0">
            <x v="4"/>
          </reference>
          <reference field="15" count="1" selected="0">
            <x v="136"/>
          </reference>
          <reference field="29" count="1">
            <x v="0"/>
          </reference>
        </references>
      </pivotArea>
    </format>
    <format dxfId="3969">
      <pivotArea dataOnly="0" labelOnly="1" outline="0" fieldPosition="0">
        <references count="3">
          <reference field="0" count="1" selected="0">
            <x v="4"/>
          </reference>
          <reference field="15" count="1" selected="0">
            <x v="137"/>
          </reference>
          <reference field="29" count="1">
            <x v="0"/>
          </reference>
        </references>
      </pivotArea>
    </format>
    <format dxfId="3968">
      <pivotArea dataOnly="0" labelOnly="1" outline="0" fieldPosition="0">
        <references count="3">
          <reference field="0" count="1" selected="0">
            <x v="4"/>
          </reference>
          <reference field="15" count="1" selected="0">
            <x v="138"/>
          </reference>
          <reference field="29" count="1">
            <x v="0"/>
          </reference>
        </references>
      </pivotArea>
    </format>
    <format dxfId="3967">
      <pivotArea dataOnly="0" labelOnly="1" outline="0" fieldPosition="0">
        <references count="3">
          <reference field="0" count="1" selected="0">
            <x v="4"/>
          </reference>
          <reference field="15" count="1" selected="0">
            <x v="139"/>
          </reference>
          <reference field="29" count="1">
            <x v="0"/>
          </reference>
        </references>
      </pivotArea>
    </format>
    <format dxfId="3966">
      <pivotArea dataOnly="0" labelOnly="1" outline="0" fieldPosition="0">
        <references count="3">
          <reference field="0" count="1" selected="0">
            <x v="4"/>
          </reference>
          <reference field="15" count="1" selected="0">
            <x v="140"/>
          </reference>
          <reference field="29" count="1">
            <x v="0"/>
          </reference>
        </references>
      </pivotArea>
    </format>
    <format dxfId="3965">
      <pivotArea dataOnly="0" labelOnly="1" outline="0" fieldPosition="0">
        <references count="3">
          <reference field="0" count="1" selected="0">
            <x v="4"/>
          </reference>
          <reference field="15" count="1" selected="0">
            <x v="141"/>
          </reference>
          <reference field="29" count="1">
            <x v="6"/>
          </reference>
        </references>
      </pivotArea>
    </format>
    <format dxfId="3964">
      <pivotArea dataOnly="0" labelOnly="1" outline="0" fieldPosition="0">
        <references count="3">
          <reference field="0" count="1" selected="0">
            <x v="4"/>
          </reference>
          <reference field="15" count="1" selected="0">
            <x v="142"/>
          </reference>
          <reference field="29" count="1">
            <x v="6"/>
          </reference>
        </references>
      </pivotArea>
    </format>
    <format dxfId="3963">
      <pivotArea dataOnly="0" labelOnly="1" outline="0" fieldPosition="0">
        <references count="3">
          <reference field="0" count="1" selected="0">
            <x v="4"/>
          </reference>
          <reference field="15" count="1" selected="0">
            <x v="143"/>
          </reference>
          <reference field="29" count="1">
            <x v="0"/>
          </reference>
        </references>
      </pivotArea>
    </format>
    <format dxfId="3962">
      <pivotArea dataOnly="0" labelOnly="1" outline="0" fieldPosition="0">
        <references count="3">
          <reference field="0" count="1" selected="0">
            <x v="4"/>
          </reference>
          <reference field="15" count="1" selected="0">
            <x v="144"/>
          </reference>
          <reference field="29" count="1">
            <x v="6"/>
          </reference>
        </references>
      </pivotArea>
    </format>
    <format dxfId="3961">
      <pivotArea dataOnly="0" labelOnly="1" outline="0" fieldPosition="0">
        <references count="3">
          <reference field="0" count="1" selected="0">
            <x v="4"/>
          </reference>
          <reference field="15" count="1" selected="0">
            <x v="145"/>
          </reference>
          <reference field="29" count="1">
            <x v="0"/>
          </reference>
        </references>
      </pivotArea>
    </format>
    <format dxfId="3960">
      <pivotArea dataOnly="0" labelOnly="1" outline="0" fieldPosition="0">
        <references count="3">
          <reference field="0" count="1" selected="0">
            <x v="4"/>
          </reference>
          <reference field="15" count="1" selected="0">
            <x v="146"/>
          </reference>
          <reference field="29" count="1">
            <x v="0"/>
          </reference>
        </references>
      </pivotArea>
    </format>
    <format dxfId="3959">
      <pivotArea dataOnly="0" labelOnly="1" outline="0" fieldPosition="0">
        <references count="3">
          <reference field="0" count="1" selected="0">
            <x v="4"/>
          </reference>
          <reference field="15" count="1" selected="0">
            <x v="147"/>
          </reference>
          <reference field="29" count="1">
            <x v="0"/>
          </reference>
        </references>
      </pivotArea>
    </format>
    <format dxfId="3958">
      <pivotArea dataOnly="0" labelOnly="1" outline="0" fieldPosition="0">
        <references count="3">
          <reference field="0" count="1" selected="0">
            <x v="5"/>
          </reference>
          <reference field="15" count="1" selected="0">
            <x v="148"/>
          </reference>
          <reference field="29" count="1">
            <x v="0"/>
          </reference>
        </references>
      </pivotArea>
    </format>
    <format dxfId="3957">
      <pivotArea dataOnly="0" labelOnly="1" outline="0" fieldPosition="0">
        <references count="3">
          <reference field="0" count="1" selected="0">
            <x v="5"/>
          </reference>
          <reference field="15" count="1" selected="0">
            <x v="149"/>
          </reference>
          <reference field="29" count="1">
            <x v="0"/>
          </reference>
        </references>
      </pivotArea>
    </format>
    <format dxfId="3956">
      <pivotArea dataOnly="0" labelOnly="1" outline="0" fieldPosition="0">
        <references count="3">
          <reference field="0" count="1" selected="0">
            <x v="5"/>
          </reference>
          <reference field="15" count="1" selected="0">
            <x v="150"/>
          </reference>
          <reference field="29" count="1">
            <x v="0"/>
          </reference>
        </references>
      </pivotArea>
    </format>
    <format dxfId="3955">
      <pivotArea dataOnly="0" labelOnly="1" outline="0" fieldPosition="0">
        <references count="3">
          <reference field="0" count="1" selected="0">
            <x v="5"/>
          </reference>
          <reference field="15" count="1" selected="0">
            <x v="151"/>
          </reference>
          <reference field="29" count="1">
            <x v="0"/>
          </reference>
        </references>
      </pivotArea>
    </format>
    <format dxfId="3954">
      <pivotArea dataOnly="0" labelOnly="1" outline="0" fieldPosition="0">
        <references count="3">
          <reference field="0" count="1" selected="0">
            <x v="5"/>
          </reference>
          <reference field="15" count="1" selected="0">
            <x v="152"/>
          </reference>
          <reference field="29" count="1">
            <x v="0"/>
          </reference>
        </references>
      </pivotArea>
    </format>
    <format dxfId="3953">
      <pivotArea dataOnly="0" labelOnly="1" outline="0" fieldPosition="0">
        <references count="3">
          <reference field="0" count="1" selected="0">
            <x v="5"/>
          </reference>
          <reference field="15" count="1" selected="0">
            <x v="153"/>
          </reference>
          <reference field="29" count="1">
            <x v="0"/>
          </reference>
        </references>
      </pivotArea>
    </format>
    <format dxfId="3952">
      <pivotArea dataOnly="0" labelOnly="1" outline="0" fieldPosition="0">
        <references count="3">
          <reference field="0" count="1" selected="0">
            <x v="5"/>
          </reference>
          <reference field="15" count="1" selected="0">
            <x v="154"/>
          </reference>
          <reference field="29" count="1">
            <x v="0"/>
          </reference>
        </references>
      </pivotArea>
    </format>
    <format dxfId="3951">
      <pivotArea dataOnly="0" labelOnly="1" outline="0" fieldPosition="0">
        <references count="3">
          <reference field="0" count="1" selected="0">
            <x v="5"/>
          </reference>
          <reference field="15" count="1" selected="0">
            <x v="155"/>
          </reference>
          <reference field="29" count="1">
            <x v="4"/>
          </reference>
        </references>
      </pivotArea>
    </format>
    <format dxfId="3950">
      <pivotArea dataOnly="0" labelOnly="1" outline="0" fieldPosition="0">
        <references count="3">
          <reference field="0" count="1" selected="0">
            <x v="5"/>
          </reference>
          <reference field="15" count="1" selected="0">
            <x v="156"/>
          </reference>
          <reference field="29" count="1">
            <x v="4"/>
          </reference>
        </references>
      </pivotArea>
    </format>
    <format dxfId="3949">
      <pivotArea dataOnly="0" labelOnly="1" outline="0" fieldPosition="0">
        <references count="3">
          <reference field="0" count="1" selected="0">
            <x v="5"/>
          </reference>
          <reference field="15" count="1" selected="0">
            <x v="157"/>
          </reference>
          <reference field="29" count="1">
            <x v="0"/>
          </reference>
        </references>
      </pivotArea>
    </format>
    <format dxfId="3948">
      <pivotArea dataOnly="0" labelOnly="1" outline="0" fieldPosition="0">
        <references count="3">
          <reference field="0" count="1" selected="0">
            <x v="5"/>
          </reference>
          <reference field="15" count="1" selected="0">
            <x v="158"/>
          </reference>
          <reference field="29" count="1">
            <x v="0"/>
          </reference>
        </references>
      </pivotArea>
    </format>
    <format dxfId="3947">
      <pivotArea dataOnly="0" labelOnly="1" outline="0" fieldPosition="0">
        <references count="3">
          <reference field="0" count="1" selected="0">
            <x v="5"/>
          </reference>
          <reference field="15" count="1" selected="0">
            <x v="159"/>
          </reference>
          <reference field="29" count="1">
            <x v="0"/>
          </reference>
        </references>
      </pivotArea>
    </format>
    <format dxfId="3946">
      <pivotArea dataOnly="0" labelOnly="1" outline="0" fieldPosition="0">
        <references count="3">
          <reference field="0" count="1" selected="0">
            <x v="5"/>
          </reference>
          <reference field="15" count="1" selected="0">
            <x v="160"/>
          </reference>
          <reference field="29" count="1">
            <x v="0"/>
          </reference>
        </references>
      </pivotArea>
    </format>
    <format dxfId="3945">
      <pivotArea dataOnly="0" labelOnly="1" outline="0" fieldPosition="0">
        <references count="3">
          <reference field="0" count="1" selected="0">
            <x v="5"/>
          </reference>
          <reference field="15" count="1" selected="0">
            <x v="161"/>
          </reference>
          <reference field="29" count="1">
            <x v="6"/>
          </reference>
        </references>
      </pivotArea>
    </format>
    <format dxfId="3944">
      <pivotArea dataOnly="0" labelOnly="1" outline="0" fieldPosition="0">
        <references count="3">
          <reference field="0" count="1" selected="0">
            <x v="5"/>
          </reference>
          <reference field="15" count="1" selected="0">
            <x v="162"/>
          </reference>
          <reference field="29" count="1">
            <x v="6"/>
          </reference>
        </references>
      </pivotArea>
    </format>
    <format dxfId="3943">
      <pivotArea dataOnly="0" labelOnly="1" outline="0" fieldPosition="0">
        <references count="3">
          <reference field="0" count="1" selected="0">
            <x v="5"/>
          </reference>
          <reference field="15" count="1" selected="0">
            <x v="163"/>
          </reference>
          <reference field="29" count="1">
            <x v="6"/>
          </reference>
        </references>
      </pivotArea>
    </format>
    <format dxfId="3942">
      <pivotArea dataOnly="0" labelOnly="1" outline="0" fieldPosition="0">
        <references count="3">
          <reference field="0" count="1" selected="0">
            <x v="5"/>
          </reference>
          <reference field="15" count="1" selected="0">
            <x v="164"/>
          </reference>
          <reference field="29" count="1">
            <x v="0"/>
          </reference>
        </references>
      </pivotArea>
    </format>
    <format dxfId="3941">
      <pivotArea dataOnly="0" labelOnly="1" outline="0" fieldPosition="0">
        <references count="3">
          <reference field="0" count="1" selected="0">
            <x v="5"/>
          </reference>
          <reference field="15" count="1" selected="0">
            <x v="165"/>
          </reference>
          <reference field="29" count="1">
            <x v="6"/>
          </reference>
        </references>
      </pivotArea>
    </format>
    <format dxfId="3940">
      <pivotArea dataOnly="0" labelOnly="1" outline="0" fieldPosition="0">
        <references count="3">
          <reference field="0" count="1" selected="0">
            <x v="5"/>
          </reference>
          <reference field="15" count="1" selected="0">
            <x v="166"/>
          </reference>
          <reference field="29" count="1">
            <x v="6"/>
          </reference>
        </references>
      </pivotArea>
    </format>
    <format dxfId="3939">
      <pivotArea dataOnly="0" labelOnly="1" outline="0" fieldPosition="0">
        <references count="3">
          <reference field="0" count="1" selected="0">
            <x v="6"/>
          </reference>
          <reference field="15" count="1" selected="0">
            <x v="167"/>
          </reference>
          <reference field="29" count="1">
            <x v="0"/>
          </reference>
        </references>
      </pivotArea>
    </format>
    <format dxfId="3938">
      <pivotArea dataOnly="0" labelOnly="1" outline="0" fieldPosition="0">
        <references count="3">
          <reference field="0" count="1" selected="0">
            <x v="7"/>
          </reference>
          <reference field="15" count="1" selected="0">
            <x v="168"/>
          </reference>
          <reference field="29" count="1">
            <x v="6"/>
          </reference>
        </references>
      </pivotArea>
    </format>
    <format dxfId="3937">
      <pivotArea dataOnly="0" labelOnly="1" outline="0" fieldPosition="0">
        <references count="3">
          <reference field="0" count="1" selected="0">
            <x v="7"/>
          </reference>
          <reference field="15" count="1" selected="0">
            <x v="169"/>
          </reference>
          <reference field="29" count="1">
            <x v="6"/>
          </reference>
        </references>
      </pivotArea>
    </format>
    <format dxfId="3936">
      <pivotArea dataOnly="0" labelOnly="1" outline="0" fieldPosition="0">
        <references count="3">
          <reference field="0" count="1" selected="0">
            <x v="8"/>
          </reference>
          <reference field="15" count="1" selected="0">
            <x v="170"/>
          </reference>
          <reference field="29" count="1">
            <x v="0"/>
          </reference>
        </references>
      </pivotArea>
    </format>
    <format dxfId="3935">
      <pivotArea dataOnly="0" labelOnly="1" outline="0" fieldPosition="0">
        <references count="3">
          <reference field="0" count="1" selected="0">
            <x v="8"/>
          </reference>
          <reference field="15" count="1" selected="0">
            <x v="171"/>
          </reference>
          <reference field="29" count="1">
            <x v="0"/>
          </reference>
        </references>
      </pivotArea>
    </format>
    <format dxfId="3934">
      <pivotArea dataOnly="0" labelOnly="1" outline="0" fieldPosition="0">
        <references count="3">
          <reference field="0" count="1" selected="0">
            <x v="8"/>
          </reference>
          <reference field="15" count="1" selected="0">
            <x v="172"/>
          </reference>
          <reference field="29" count="1">
            <x v="4"/>
          </reference>
        </references>
      </pivotArea>
    </format>
    <format dxfId="3933">
      <pivotArea dataOnly="0" labelOnly="1" outline="0" fieldPosition="0">
        <references count="3">
          <reference field="0" count="1" selected="0">
            <x v="8"/>
          </reference>
          <reference field="15" count="1" selected="0">
            <x v="173"/>
          </reference>
          <reference field="29" count="1">
            <x v="0"/>
          </reference>
        </references>
      </pivotArea>
    </format>
    <format dxfId="3932">
      <pivotArea dataOnly="0" labelOnly="1" outline="0" fieldPosition="0">
        <references count="3">
          <reference field="0" count="1" selected="0">
            <x v="9"/>
          </reference>
          <reference field="15" count="1" selected="0">
            <x v="174"/>
          </reference>
          <reference field="29" count="1">
            <x v="6"/>
          </reference>
        </references>
      </pivotArea>
    </format>
    <format dxfId="3931">
      <pivotArea dataOnly="0" labelOnly="1" outline="0" fieldPosition="0">
        <references count="3">
          <reference field="0" count="1" selected="0">
            <x v="9"/>
          </reference>
          <reference field="15" count="1" selected="0">
            <x v="175"/>
          </reference>
          <reference field="29" count="1">
            <x v="0"/>
          </reference>
        </references>
      </pivotArea>
    </format>
    <format dxfId="3930">
      <pivotArea dataOnly="0" labelOnly="1" outline="0" fieldPosition="0">
        <references count="3">
          <reference field="0" count="1" selected="0">
            <x v="9"/>
          </reference>
          <reference field="15" count="1" selected="0">
            <x v="176"/>
          </reference>
          <reference field="29" count="1">
            <x v="6"/>
          </reference>
        </references>
      </pivotArea>
    </format>
    <format dxfId="3929">
      <pivotArea dataOnly="0" labelOnly="1" outline="0" fieldPosition="0">
        <references count="3">
          <reference field="0" count="1" selected="0">
            <x v="10"/>
          </reference>
          <reference field="15" count="1" selected="0">
            <x v="177"/>
          </reference>
          <reference field="29" count="1">
            <x v="6"/>
          </reference>
        </references>
      </pivotArea>
    </format>
    <format dxfId="3928">
      <pivotArea dataOnly="0" labelOnly="1" outline="0" fieldPosition="0">
        <references count="3">
          <reference field="0" count="1" selected="0">
            <x v="10"/>
          </reference>
          <reference field="15" count="1" selected="0">
            <x v="178"/>
          </reference>
          <reference field="29" count="1">
            <x v="6"/>
          </reference>
        </references>
      </pivotArea>
    </format>
    <format dxfId="3927">
      <pivotArea dataOnly="0" labelOnly="1" outline="0" fieldPosition="0">
        <references count="3">
          <reference field="0" count="1" selected="0">
            <x v="11"/>
          </reference>
          <reference field="15" count="1" selected="0">
            <x v="179"/>
          </reference>
          <reference field="29" count="1">
            <x v="6"/>
          </reference>
        </references>
      </pivotArea>
    </format>
    <format dxfId="3926">
      <pivotArea dataOnly="0" labelOnly="1" outline="0" fieldPosition="0">
        <references count="3">
          <reference field="0" count="1" selected="0">
            <x v="11"/>
          </reference>
          <reference field="15" count="1" selected="0">
            <x v="180"/>
          </reference>
          <reference field="29" count="1">
            <x v="6"/>
          </reference>
        </references>
      </pivotArea>
    </format>
    <format dxfId="3925">
      <pivotArea dataOnly="0" labelOnly="1" outline="0" fieldPosition="0">
        <references count="3">
          <reference field="0" count="1" selected="0">
            <x v="11"/>
          </reference>
          <reference field="15" count="1" selected="0">
            <x v="181"/>
          </reference>
          <reference field="29" count="1">
            <x v="4"/>
          </reference>
        </references>
      </pivotArea>
    </format>
    <format dxfId="3924">
      <pivotArea dataOnly="0" labelOnly="1" outline="0" fieldPosition="0">
        <references count="3">
          <reference field="0" count="1" selected="0">
            <x v="12"/>
          </reference>
          <reference field="15" count="1" selected="0">
            <x v="182"/>
          </reference>
          <reference field="29" count="1">
            <x v="0"/>
          </reference>
        </references>
      </pivotArea>
    </format>
    <format dxfId="3923">
      <pivotArea dataOnly="0" labelOnly="1" outline="0" fieldPosition="0">
        <references count="3">
          <reference field="0" count="1" selected="0">
            <x v="12"/>
          </reference>
          <reference field="15" count="1" selected="0">
            <x v="183"/>
          </reference>
          <reference field="29" count="1">
            <x v="0"/>
          </reference>
        </references>
      </pivotArea>
    </format>
    <format dxfId="3922">
      <pivotArea dataOnly="0" labelOnly="1" outline="0" fieldPosition="0">
        <references count="3">
          <reference field="0" count="1" selected="0">
            <x v="12"/>
          </reference>
          <reference field="15" count="1" selected="0">
            <x v="184"/>
          </reference>
          <reference field="29" count="1">
            <x v="0"/>
          </reference>
        </references>
      </pivotArea>
    </format>
    <format dxfId="3921">
      <pivotArea dataOnly="0" labelOnly="1" outline="0" fieldPosition="0">
        <references count="3">
          <reference field="0" count="1" selected="0">
            <x v="12"/>
          </reference>
          <reference field="15" count="1" selected="0">
            <x v="185"/>
          </reference>
          <reference field="29" count="1">
            <x v="0"/>
          </reference>
        </references>
      </pivotArea>
    </format>
    <format dxfId="3920">
      <pivotArea dataOnly="0" labelOnly="1" outline="0" fieldPosition="0">
        <references count="3">
          <reference field="0" count="1" selected="0">
            <x v="12"/>
          </reference>
          <reference field="15" count="1" selected="0">
            <x v="186"/>
          </reference>
          <reference field="29" count="1">
            <x v="6"/>
          </reference>
        </references>
      </pivotArea>
    </format>
    <format dxfId="3919">
      <pivotArea dataOnly="0" labelOnly="1" outline="0" fieldPosition="0">
        <references count="3">
          <reference field="0" count="1" selected="0">
            <x v="12"/>
          </reference>
          <reference field="15" count="1" selected="0">
            <x v="187"/>
          </reference>
          <reference field="29" count="1">
            <x v="0"/>
          </reference>
        </references>
      </pivotArea>
    </format>
    <format dxfId="3918">
      <pivotArea dataOnly="0" labelOnly="1" outline="0" fieldPosition="0">
        <references count="3">
          <reference field="0" count="1" selected="0">
            <x v="13"/>
          </reference>
          <reference field="15" count="1" selected="0">
            <x v="188"/>
          </reference>
          <reference field="29" count="1">
            <x v="6"/>
          </reference>
        </references>
      </pivotArea>
    </format>
    <format dxfId="3917">
      <pivotArea dataOnly="0" labelOnly="1" outline="0" fieldPosition="0">
        <references count="3">
          <reference field="0" count="1" selected="0">
            <x v="13"/>
          </reference>
          <reference field="15" count="1" selected="0">
            <x v="189"/>
          </reference>
          <reference field="29" count="1">
            <x v="6"/>
          </reference>
        </references>
      </pivotArea>
    </format>
    <format dxfId="3916">
      <pivotArea dataOnly="0" labelOnly="1" outline="0" fieldPosition="0">
        <references count="3">
          <reference field="0" count="1" selected="0">
            <x v="13"/>
          </reference>
          <reference field="15" count="1" selected="0">
            <x v="190"/>
          </reference>
          <reference field="29" count="1">
            <x v="0"/>
          </reference>
        </references>
      </pivotArea>
    </format>
    <format dxfId="3915">
      <pivotArea dataOnly="0" labelOnly="1" outline="0" fieldPosition="0">
        <references count="3">
          <reference field="0" count="1" selected="0">
            <x v="13"/>
          </reference>
          <reference field="15" count="1" selected="0">
            <x v="191"/>
          </reference>
          <reference field="29" count="1">
            <x v="0"/>
          </reference>
        </references>
      </pivotArea>
    </format>
    <format dxfId="3914">
      <pivotArea dataOnly="0" labelOnly="1" outline="0" fieldPosition="0">
        <references count="3">
          <reference field="0" count="1" selected="0">
            <x v="14"/>
          </reference>
          <reference field="15" count="1" selected="0">
            <x v="192"/>
          </reference>
          <reference field="29" count="1">
            <x v="6"/>
          </reference>
        </references>
      </pivotArea>
    </format>
    <format dxfId="3913">
      <pivotArea dataOnly="0" labelOnly="1" outline="0" fieldPosition="0">
        <references count="3">
          <reference field="0" count="1" selected="0">
            <x v="14"/>
          </reference>
          <reference field="15" count="1" selected="0">
            <x v="193"/>
          </reference>
          <reference field="29" count="1">
            <x v="6"/>
          </reference>
        </references>
      </pivotArea>
    </format>
    <format dxfId="3912">
      <pivotArea dataOnly="0" labelOnly="1" outline="0" fieldPosition="0">
        <references count="3">
          <reference field="0" count="1" selected="0">
            <x v="14"/>
          </reference>
          <reference field="15" count="1" selected="0">
            <x v="194"/>
          </reference>
          <reference field="29" count="1">
            <x v="6"/>
          </reference>
        </references>
      </pivotArea>
    </format>
    <format dxfId="3911">
      <pivotArea dataOnly="0" labelOnly="1" outline="0" fieldPosition="0">
        <references count="3">
          <reference field="0" count="1" selected="0">
            <x v="14"/>
          </reference>
          <reference field="15" count="1" selected="0">
            <x v="195"/>
          </reference>
          <reference field="29" count="1">
            <x v="6"/>
          </reference>
        </references>
      </pivotArea>
    </format>
    <format dxfId="3910">
      <pivotArea dataOnly="0" labelOnly="1" outline="0" fieldPosition="0">
        <references count="3">
          <reference field="0" count="1" selected="0">
            <x v="14"/>
          </reference>
          <reference field="15" count="1" selected="0">
            <x v="196"/>
          </reference>
          <reference field="29" count="1">
            <x v="6"/>
          </reference>
        </references>
      </pivotArea>
    </format>
    <format dxfId="3909">
      <pivotArea dataOnly="0" labelOnly="1" outline="0" fieldPosition="0">
        <references count="3">
          <reference field="0" count="1" selected="0">
            <x v="14"/>
          </reference>
          <reference field="15" count="1" selected="0">
            <x v="197"/>
          </reference>
          <reference field="29" count="1">
            <x v="6"/>
          </reference>
        </references>
      </pivotArea>
    </format>
    <format dxfId="3908">
      <pivotArea dataOnly="0" labelOnly="1" outline="0" fieldPosition="0">
        <references count="3">
          <reference field="0" count="1" selected="0">
            <x v="15"/>
          </reference>
          <reference field="15" count="1" selected="0">
            <x v="106"/>
          </reference>
          <reference field="29" count="1">
            <x v="6"/>
          </reference>
        </references>
      </pivotArea>
    </format>
    <format dxfId="3907">
      <pivotArea dataOnly="0" labelOnly="1" outline="0" fieldPosition="0">
        <references count="3">
          <reference field="0" count="1" selected="0">
            <x v="15"/>
          </reference>
          <reference field="15" count="1" selected="0">
            <x v="107"/>
          </reference>
          <reference field="29" count="1">
            <x v="6"/>
          </reference>
        </references>
      </pivotArea>
    </format>
    <format dxfId="3906">
      <pivotArea dataOnly="0" labelOnly="1" outline="0" fieldPosition="0">
        <references count="3">
          <reference field="0" count="1" selected="0">
            <x v="15"/>
          </reference>
          <reference field="15" count="1" selected="0">
            <x v="108"/>
          </reference>
          <reference field="29" count="1">
            <x v="6"/>
          </reference>
        </references>
      </pivotArea>
    </format>
    <format dxfId="3905">
      <pivotArea dataOnly="0" labelOnly="1" outline="0" fieldPosition="0">
        <references count="3">
          <reference field="0" count="1" selected="0">
            <x v="15"/>
          </reference>
          <reference field="15" count="1" selected="0">
            <x v="198"/>
          </reference>
          <reference field="29" count="1">
            <x v="6"/>
          </reference>
        </references>
      </pivotArea>
    </format>
    <format dxfId="3904">
      <pivotArea dataOnly="0" labelOnly="1" outline="0" fieldPosition="0">
        <references count="3">
          <reference field="0" count="1" selected="0">
            <x v="15"/>
          </reference>
          <reference field="15" count="1" selected="0">
            <x v="199"/>
          </reference>
          <reference field="29" count="1">
            <x v="6"/>
          </reference>
        </references>
      </pivotArea>
    </format>
    <format dxfId="3903">
      <pivotArea dataOnly="0" labelOnly="1" outline="0" fieldPosition="0">
        <references count="3">
          <reference field="0" count="1" selected="0">
            <x v="15"/>
          </reference>
          <reference field="15" count="1" selected="0">
            <x v="200"/>
          </reference>
          <reference field="29" count="1">
            <x v="6"/>
          </reference>
        </references>
      </pivotArea>
    </format>
    <format dxfId="3902">
      <pivotArea dataOnly="0" labelOnly="1" outline="0" fieldPosition="0">
        <references count="3">
          <reference field="0" count="1" selected="0">
            <x v="15"/>
          </reference>
          <reference field="15" count="1" selected="0">
            <x v="201"/>
          </reference>
          <reference field="29" count="1">
            <x v="6"/>
          </reference>
        </references>
      </pivotArea>
    </format>
    <format dxfId="3901">
      <pivotArea dataOnly="0" labelOnly="1" outline="0" fieldPosition="0">
        <references count="3">
          <reference field="0" count="1" selected="0">
            <x v="16"/>
          </reference>
          <reference field="15" count="1" selected="0">
            <x v="109"/>
          </reference>
          <reference field="29" count="1">
            <x v="0"/>
          </reference>
        </references>
      </pivotArea>
    </format>
    <format dxfId="3900">
      <pivotArea dataOnly="0" labelOnly="1" outline="0" fieldPosition="0">
        <references count="3">
          <reference field="0" count="1" selected="0">
            <x v="16"/>
          </reference>
          <reference field="15" count="1" selected="0">
            <x v="110"/>
          </reference>
          <reference field="29" count="1">
            <x v="0"/>
          </reference>
        </references>
      </pivotArea>
    </format>
    <format dxfId="3899">
      <pivotArea dataOnly="0" labelOnly="1" outline="0" fieldPosition="0">
        <references count="3">
          <reference field="0" count="1" selected="0">
            <x v="16"/>
          </reference>
          <reference field="15" count="1" selected="0">
            <x v="111"/>
          </reference>
          <reference field="29" count="1">
            <x v="6"/>
          </reference>
        </references>
      </pivotArea>
    </format>
    <format dxfId="3898">
      <pivotArea dataOnly="0" labelOnly="1" outline="0" fieldPosition="0">
        <references count="3">
          <reference field="0" count="1" selected="0">
            <x v="16"/>
          </reference>
          <reference field="15" count="1" selected="0">
            <x v="112"/>
          </reference>
          <reference field="29" count="1">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5"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K58:M67" firstHeaderRow="1" firstDataRow="1" firstDataCol="2"/>
  <pivotFields count="32">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defaultSubtotal="0"/>
    <pivotField compact="0" outline="0" showAll="0"/>
    <pivotField dataField="1" compact="0" outline="0" showAll="0" sortType="ascending"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axis="axisRow" compact="0" outline="0" showAll="0">
      <items count="3">
        <item x="0"/>
        <item x="1"/>
        <item t="default"/>
      </items>
    </pivotField>
    <pivotField axis="axisRow" compact="0" outline="0" showAll="0" sortType="descending">
      <items count="9">
        <item m="1" x="4"/>
        <item x="2"/>
        <item m="1" x="5"/>
        <item x="0"/>
        <item m="1" x="3"/>
        <item m="1" x="7"/>
        <item m="1" x="6"/>
        <item x="1"/>
        <item t="default"/>
      </items>
    </pivotField>
    <pivotField compact="0" outline="0" showAll="0"/>
    <pivotField compact="0" outline="0" showAll="0"/>
  </pivotFields>
  <rowFields count="2">
    <field x="28"/>
    <field x="29"/>
  </rowFields>
  <rowItems count="9">
    <i>
      <x/>
      <x v="1"/>
    </i>
    <i r="1">
      <x v="3"/>
    </i>
    <i r="1">
      <x v="7"/>
    </i>
    <i t="default">
      <x/>
    </i>
    <i>
      <x v="1"/>
      <x v="1"/>
    </i>
    <i r="1">
      <x v="3"/>
    </i>
    <i r="1">
      <x v="7"/>
    </i>
    <i t="default">
      <x v="1"/>
    </i>
    <i t="grand">
      <x/>
    </i>
  </rowItems>
  <colItems count="1">
    <i/>
  </colItems>
  <dataFields count="1">
    <dataField name="Cuenta de Cod6" fld="15" subtotal="count" baseField="0" baseItem="0"/>
  </dataFields>
  <formats count="9">
    <format dxfId="4032">
      <pivotArea dataOnly="0" grandRow="1" outline="0" fieldPosition="0"/>
    </format>
    <format dxfId="4031">
      <pivotArea type="all" dataOnly="0" outline="0" fieldPosition="0"/>
    </format>
    <format dxfId="4030">
      <pivotArea outline="0" collapsedLevelsAreSubtotals="1" fieldPosition="0"/>
    </format>
    <format dxfId="4029">
      <pivotArea dataOnly="0" labelOnly="1" outline="0" axis="axisValues" fieldPosition="0"/>
    </format>
    <format dxfId="4028">
      <pivotArea dataOnly="0" labelOnly="1" outline="0" fieldPosition="0">
        <references count="1">
          <reference field="28" count="0"/>
        </references>
      </pivotArea>
    </format>
    <format dxfId="4027">
      <pivotArea dataOnly="0" labelOnly="1" outline="0" fieldPosition="0">
        <references count="1">
          <reference field="28" count="0" defaultSubtotal="1"/>
        </references>
      </pivotArea>
    </format>
    <format dxfId="4026">
      <pivotArea dataOnly="0" labelOnly="1" grandRow="1" outline="0" fieldPosition="0"/>
    </format>
    <format dxfId="4025">
      <pivotArea dataOnly="0" labelOnly="1" outline="0" fieldPosition="0">
        <references count="2">
          <reference field="28" count="1" selected="0">
            <x v="0"/>
          </reference>
          <reference field="29" count="0"/>
        </references>
      </pivotArea>
    </format>
    <format dxfId="4024">
      <pivotArea dataOnly="0" labelOnly="1" outline="0" fieldPosition="0">
        <references count="2">
          <reference field="28" count="1" selected="0">
            <x v="1"/>
          </reference>
          <reference field="2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Tabla dinámica8" cacheId="20"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olHeaderCaption="l">
  <location ref="AD61:AI87" firstHeaderRow="0" firstDataRow="1" firstDataCol="4"/>
  <pivotFields count="32">
    <pivotField axis="axisRow" compact="0" outline="0" showAll="0" defaultSubtotal="0">
      <items count="17">
        <item x="0"/>
        <item x="1"/>
        <item x="2"/>
        <item x="3"/>
        <item x="4"/>
        <item x="5"/>
        <item x="6"/>
        <item x="7"/>
        <item x="8"/>
        <item x="9"/>
        <item x="10"/>
        <item x="11"/>
        <item x="12"/>
        <item x="13"/>
        <item x="14"/>
        <item x="15"/>
        <item x="16"/>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axis="axisRow" compact="0" outline="0" showAll="0" defaultSubtotal="0">
      <items count="26">
        <item sd="0" x="11"/>
        <item sd="0" x="10"/>
        <item sd="0" x="12"/>
        <item sd="0" x="2"/>
        <item sd="0" x="7"/>
        <item sd="0" x="17"/>
        <item sd="0" x="1"/>
        <item sd="0" x="3"/>
        <item sd="0" x="0"/>
        <item sd="0" x="16"/>
        <item sd="0" x="22"/>
        <item sd="0" x="8"/>
        <item sd="0" x="18"/>
        <item sd="0" x="13"/>
        <item sd="0" x="25"/>
        <item sd="0" x="24"/>
        <item sd="0" x="9"/>
        <item sd="0" x="15"/>
        <item sd="0" x="14"/>
        <item sd="0" x="5"/>
        <item sd="0" x="21"/>
        <item sd="0" x="23"/>
        <item sd="0" x="19"/>
        <item sd="0" x="6"/>
        <item sd="0" x="4"/>
        <item sd="0" x="20"/>
      </items>
    </pivotField>
    <pivotField compact="0" outline="0" showAll="0"/>
    <pivotField dataField="1" compact="0" outline="0" showAll="0" sortType="ascending" defaultSubtota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axis="axisRow" compact="0" outline="0" showAll="0" defaultSubtotal="0">
      <items count="3">
        <item m="1" x="2"/>
        <item x="0"/>
        <item x="1"/>
      </items>
    </pivotField>
    <pivotField axis="axisRow" compact="0" outline="0" showAll="0">
      <items count="4">
        <item h="1" m="1" x="2"/>
        <item x="0"/>
        <item h="1" x="1"/>
        <item t="default"/>
      </items>
    </pivotField>
    <pivotField compact="0" outline="0" showAll="0"/>
    <pivotField compact="0" outline="0" showAll="0"/>
    <pivotField compact="0" outline="0" showAll="0" defaultSubtotal="0"/>
    <pivotField compact="0" outline="0" showAll="0"/>
    <pivotField compact="0" outline="0" showAll="0" sortType="descending"/>
    <pivotField compact="0" outline="0" showAll="0"/>
    <pivotField compact="0" outline="0" showAll="0"/>
  </pivotFields>
  <rowFields count="4">
    <field x="0"/>
    <field x="13"/>
    <field x="23"/>
    <field x="24"/>
  </rowFields>
  <rowItems count="26">
    <i>
      <x/>
      <x v="8"/>
    </i>
    <i>
      <x v="1"/>
      <x v="6"/>
    </i>
    <i>
      <x v="2"/>
      <x v="3"/>
    </i>
    <i>
      <x v="3"/>
      <x v="7"/>
    </i>
    <i>
      <x v="4"/>
      <x v="19"/>
    </i>
    <i r="1">
      <x v="23"/>
    </i>
    <i r="1">
      <x v="24"/>
    </i>
    <i>
      <x v="5"/>
      <x/>
    </i>
    <i r="1">
      <x v="1"/>
    </i>
    <i r="1">
      <x v="2"/>
    </i>
    <i r="1">
      <x v="4"/>
    </i>
    <i r="1">
      <x v="11"/>
    </i>
    <i r="1">
      <x v="16"/>
    </i>
    <i>
      <x v="6"/>
      <x v="13"/>
    </i>
    <i>
      <x v="7"/>
      <x v="18"/>
    </i>
    <i>
      <x v="8"/>
      <x v="17"/>
    </i>
    <i>
      <x v="9"/>
      <x v="9"/>
    </i>
    <i>
      <x v="10"/>
      <x v="5"/>
    </i>
    <i>
      <x v="11"/>
      <x v="12"/>
    </i>
    <i>
      <x v="12"/>
      <x v="22"/>
    </i>
    <i>
      <x v="13"/>
      <x v="20"/>
    </i>
    <i>
      <x v="14"/>
      <x v="10"/>
    </i>
    <i>
      <x v="15"/>
      <x v="15"/>
    </i>
    <i r="1">
      <x v="21"/>
    </i>
    <i>
      <x v="16"/>
      <x v="14"/>
    </i>
    <i t="grand">
      <x/>
    </i>
  </rowItems>
  <colFields count="1">
    <field x="-2"/>
  </colFields>
  <colItems count="2">
    <i>
      <x/>
    </i>
    <i i="1">
      <x v="1"/>
    </i>
  </colItems>
  <dataFields count="2">
    <dataField name="Ind" fld="15" subtotal="count" baseField="0" baseItem="0"/>
    <dataField name="Pond %" fld="18" baseField="0" baseItem="0" numFmtId="165"/>
  </dataFields>
  <formats count="25">
    <format dxfId="4057">
      <pivotArea dataOnly="0" grandRow="1" outline="0" fieldPosition="0"/>
    </format>
    <format dxfId="4056">
      <pivotArea type="all" dataOnly="0" outline="0" fieldPosition="0"/>
    </format>
    <format dxfId="4055">
      <pivotArea dataOnly="0" labelOnly="1" outline="0" fieldPosition="0">
        <references count="1">
          <reference field="0" count="0"/>
        </references>
      </pivotArea>
    </format>
    <format dxfId="4054">
      <pivotArea dataOnly="0" labelOnly="1" grandRow="1" outline="0" fieldPosition="0"/>
    </format>
    <format dxfId="4053">
      <pivotArea dataOnly="0" labelOnly="1" outline="0" fieldPosition="0">
        <references count="2">
          <reference field="0" count="1" selected="0">
            <x v="0"/>
          </reference>
          <reference field="13" count="1">
            <x v="8"/>
          </reference>
        </references>
      </pivotArea>
    </format>
    <format dxfId="4052">
      <pivotArea dataOnly="0" labelOnly="1" outline="0" fieldPosition="0">
        <references count="2">
          <reference field="0" count="1" selected="0">
            <x v="1"/>
          </reference>
          <reference field="13" count="1">
            <x v="6"/>
          </reference>
        </references>
      </pivotArea>
    </format>
    <format dxfId="4051">
      <pivotArea dataOnly="0" labelOnly="1" outline="0" fieldPosition="0">
        <references count="2">
          <reference field="0" count="1" selected="0">
            <x v="2"/>
          </reference>
          <reference field="13" count="1">
            <x v="3"/>
          </reference>
        </references>
      </pivotArea>
    </format>
    <format dxfId="4050">
      <pivotArea dataOnly="0" labelOnly="1" outline="0" fieldPosition="0">
        <references count="2">
          <reference field="0" count="1" selected="0">
            <x v="3"/>
          </reference>
          <reference field="13" count="1">
            <x v="7"/>
          </reference>
        </references>
      </pivotArea>
    </format>
    <format dxfId="4049">
      <pivotArea dataOnly="0" labelOnly="1" outline="0" fieldPosition="0">
        <references count="2">
          <reference field="0" count="1" selected="0">
            <x v="4"/>
          </reference>
          <reference field="13" count="3">
            <x v="19"/>
            <x v="23"/>
            <x v="24"/>
          </reference>
        </references>
      </pivotArea>
    </format>
    <format dxfId="4048">
      <pivotArea dataOnly="0" labelOnly="1" outline="0" fieldPosition="0">
        <references count="2">
          <reference field="0" count="1" selected="0">
            <x v="5"/>
          </reference>
          <reference field="13" count="6">
            <x v="0"/>
            <x v="1"/>
            <x v="2"/>
            <x v="4"/>
            <x v="11"/>
            <x v="16"/>
          </reference>
        </references>
      </pivotArea>
    </format>
    <format dxfId="4047">
      <pivotArea dataOnly="0" labelOnly="1" outline="0" fieldPosition="0">
        <references count="2">
          <reference field="0" count="1" selected="0">
            <x v="6"/>
          </reference>
          <reference field="13" count="1">
            <x v="13"/>
          </reference>
        </references>
      </pivotArea>
    </format>
    <format dxfId="4046">
      <pivotArea dataOnly="0" labelOnly="1" outline="0" fieldPosition="0">
        <references count="2">
          <reference field="0" count="1" selected="0">
            <x v="7"/>
          </reference>
          <reference field="13" count="1">
            <x v="18"/>
          </reference>
        </references>
      </pivotArea>
    </format>
    <format dxfId="4045">
      <pivotArea dataOnly="0" labelOnly="1" outline="0" fieldPosition="0">
        <references count="2">
          <reference field="0" count="1" selected="0">
            <x v="8"/>
          </reference>
          <reference field="13" count="1">
            <x v="17"/>
          </reference>
        </references>
      </pivotArea>
    </format>
    <format dxfId="4044">
      <pivotArea dataOnly="0" labelOnly="1" outline="0" fieldPosition="0">
        <references count="2">
          <reference field="0" count="1" selected="0">
            <x v="9"/>
          </reference>
          <reference field="13" count="1">
            <x v="9"/>
          </reference>
        </references>
      </pivotArea>
    </format>
    <format dxfId="4043">
      <pivotArea dataOnly="0" labelOnly="1" outline="0" fieldPosition="0">
        <references count="2">
          <reference field="0" count="1" selected="0">
            <x v="10"/>
          </reference>
          <reference field="13" count="1">
            <x v="5"/>
          </reference>
        </references>
      </pivotArea>
    </format>
    <format dxfId="4042">
      <pivotArea dataOnly="0" labelOnly="1" outline="0" fieldPosition="0">
        <references count="2">
          <reference field="0" count="1" selected="0">
            <x v="11"/>
          </reference>
          <reference field="13" count="1">
            <x v="12"/>
          </reference>
        </references>
      </pivotArea>
    </format>
    <format dxfId="4041">
      <pivotArea dataOnly="0" labelOnly="1" outline="0" fieldPosition="0">
        <references count="2">
          <reference field="0" count="1" selected="0">
            <x v="12"/>
          </reference>
          <reference field="13" count="2">
            <x v="22"/>
            <x v="25"/>
          </reference>
        </references>
      </pivotArea>
    </format>
    <format dxfId="4040">
      <pivotArea dataOnly="0" labelOnly="1" outline="0" fieldPosition="0">
        <references count="2">
          <reference field="0" count="1" selected="0">
            <x v="13"/>
          </reference>
          <reference field="13" count="1">
            <x v="20"/>
          </reference>
        </references>
      </pivotArea>
    </format>
    <format dxfId="4039">
      <pivotArea dataOnly="0" labelOnly="1" outline="0" fieldPosition="0">
        <references count="2">
          <reference field="0" count="1" selected="0">
            <x v="14"/>
          </reference>
          <reference field="13" count="1">
            <x v="10"/>
          </reference>
        </references>
      </pivotArea>
    </format>
    <format dxfId="4038">
      <pivotArea dataOnly="0" labelOnly="1" outline="0" fieldPosition="0">
        <references count="2">
          <reference field="0" count="1" selected="0">
            <x v="15"/>
          </reference>
          <reference field="13" count="2">
            <x v="15"/>
            <x v="21"/>
          </reference>
        </references>
      </pivotArea>
    </format>
    <format dxfId="4037">
      <pivotArea dataOnly="0" labelOnly="1" outline="0" fieldPosition="0">
        <references count="2">
          <reference field="0" count="1" selected="0">
            <x v="16"/>
          </reference>
          <reference field="13" count="1">
            <x v="14"/>
          </reference>
        </references>
      </pivotArea>
    </format>
    <format dxfId="4036">
      <pivotArea outline="0" collapsedLevelsAreSubtotals="1" fieldPosition="0"/>
    </format>
    <format dxfId="4035">
      <pivotArea dataOnly="0" labelOnly="1" outline="0" fieldPosition="0">
        <references count="1">
          <reference field="4294967294" count="2">
            <x v="0"/>
            <x v="1"/>
          </reference>
        </references>
      </pivotArea>
    </format>
    <format dxfId="4034">
      <pivotArea outline="0" collapsedLevelsAreSubtotals="1" fieldPosition="0">
        <references count="1">
          <reference field="4294967294" count="1" selected="0">
            <x v="1"/>
          </reference>
        </references>
      </pivotArea>
    </format>
    <format dxfId="4033">
      <pivotArea dataOnly="0" labelOnly="1" outline="0" fieldPosition="0">
        <references count="1">
          <reference field="4294967294"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2" Type="http://schemas.openxmlformats.org/officeDocument/2006/relationships/drawing" Target="../drawings/drawing176.xml"/><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177.xml"/><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178.xml"/><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179.xml"/><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81.xml"/><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182.xml"/><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84.xml"/><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85.xml"/><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87.xml"/><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2" Type="http://schemas.openxmlformats.org/officeDocument/2006/relationships/drawing" Target="../drawings/drawing188.xml"/><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2" Type="http://schemas.openxmlformats.org/officeDocument/2006/relationships/drawing" Target="../drawings/drawing191.xml"/><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2" Type="http://schemas.openxmlformats.org/officeDocument/2006/relationships/drawing" Target="../drawings/drawing192.xml"/><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2" Type="http://schemas.openxmlformats.org/officeDocument/2006/relationships/drawing" Target="../drawings/drawing193.xml"/><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2" Type="http://schemas.openxmlformats.org/officeDocument/2006/relationships/drawing" Target="../drawings/drawing194.xml"/><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2" Type="http://schemas.openxmlformats.org/officeDocument/2006/relationships/drawing" Target="../drawings/drawing195.xml"/><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2" Type="http://schemas.openxmlformats.org/officeDocument/2006/relationships/drawing" Target="../drawings/drawing196.xml"/><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2" Type="http://schemas.openxmlformats.org/officeDocument/2006/relationships/drawing" Target="../drawings/drawing197.xml"/><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2" Type="http://schemas.openxmlformats.org/officeDocument/2006/relationships/drawing" Target="../drawings/drawing198.xml"/><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drawing" Target="../drawings/drawing2.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0" Type="http://schemas.openxmlformats.org/officeDocument/2006/relationships/pivotTable" Target="../pivotTables/pivotTable10.xml"/><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2" Type="http://schemas.openxmlformats.org/officeDocument/2006/relationships/drawing" Target="../drawings/drawing199.xml"/><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2" Type="http://schemas.openxmlformats.org/officeDocument/2006/relationships/drawing" Target="../drawings/drawing200.xml"/><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2" Type="http://schemas.openxmlformats.org/officeDocument/2006/relationships/drawing" Target="../drawings/drawing201.xml"/><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2" Type="http://schemas.openxmlformats.org/officeDocument/2006/relationships/drawing" Target="../drawings/drawing202.xml"/><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2" Type="http://schemas.openxmlformats.org/officeDocument/2006/relationships/drawing" Target="../drawings/drawing203.xml"/><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2" Type="http://schemas.openxmlformats.org/officeDocument/2006/relationships/drawing" Target="../drawings/drawing204.xml"/><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2" Type="http://schemas.openxmlformats.org/officeDocument/2006/relationships/drawing" Target="../drawings/drawing205.xml"/><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2" Type="http://schemas.openxmlformats.org/officeDocument/2006/relationships/drawing" Target="../drawings/drawing206.xml"/><Relationship Id="rId1" Type="http://schemas.openxmlformats.org/officeDocument/2006/relationships/printerSettings" Target="../printerSettings/printerSettings20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pivotTable" Target="../pivotTables/pivotTable14.xml"/><Relationship Id="rId7" Type="http://schemas.openxmlformats.org/officeDocument/2006/relationships/pivotTable" Target="../pivotTables/pivotTable18.xml"/><Relationship Id="rId2" Type="http://schemas.openxmlformats.org/officeDocument/2006/relationships/pivotTable" Target="../pivotTables/pivotTable13.xml"/><Relationship Id="rId1" Type="http://schemas.openxmlformats.org/officeDocument/2006/relationships/pivotTable" Target="../pivotTables/pivotTable12.xml"/><Relationship Id="rId6" Type="http://schemas.openxmlformats.org/officeDocument/2006/relationships/pivotTable" Target="../pivotTables/pivotTable17.xml"/><Relationship Id="rId5" Type="http://schemas.openxmlformats.org/officeDocument/2006/relationships/pivotTable" Target="../pivotTables/pivotTable16.xml"/><Relationship Id="rId4" Type="http://schemas.openxmlformats.org/officeDocument/2006/relationships/pivotTable" Target="../pivotTables/pivotTable15.xml"/><Relationship Id="rId9"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AW283"/>
  <sheetViews>
    <sheetView tabSelected="1" workbookViewId="0">
      <pane xSplit="1" ySplit="3" topLeftCell="B4" activePane="bottomRight" state="frozen"/>
      <selection activeCell="I115" sqref="I115"/>
      <selection pane="topRight" activeCell="I115" sqref="I115"/>
      <selection pane="bottomLeft" activeCell="I115" sqref="I115"/>
      <selection pane="bottomRight" activeCell="L18" sqref="L18"/>
    </sheetView>
  </sheetViews>
  <sheetFormatPr baseColWidth="10" defaultRowHeight="12" x14ac:dyDescent="0.25"/>
  <cols>
    <col min="1" max="1" width="1.5703125" style="38" customWidth="1"/>
    <col min="2" max="2" width="13" style="38" customWidth="1"/>
    <col min="3" max="3" width="118.140625" style="42" customWidth="1"/>
    <col min="4" max="4" width="1" style="43" customWidth="1"/>
    <col min="5" max="5" width="4" style="43" customWidth="1"/>
    <col min="6" max="6" width="4.7109375" style="43" customWidth="1"/>
    <col min="7" max="9" width="4" style="43" customWidth="1"/>
    <col min="10" max="10" width="4.5703125" style="43" customWidth="1"/>
    <col min="11" max="31" width="11.42578125" style="38"/>
    <col min="32" max="49" width="11.42578125" style="39"/>
    <col min="50" max="16384" width="11.42578125" style="38"/>
  </cols>
  <sheetData>
    <row r="1" spans="2:49" x14ac:dyDescent="0.25">
      <c r="B1" s="308" t="s">
        <v>1668</v>
      </c>
      <c r="C1" s="308"/>
      <c r="D1" s="308"/>
      <c r="E1" s="308"/>
      <c r="F1" s="308"/>
      <c r="G1" s="308"/>
      <c r="H1" s="308"/>
      <c r="I1" s="308"/>
      <c r="J1" s="308"/>
      <c r="K1" s="309" t="s">
        <v>1669</v>
      </c>
      <c r="L1" s="309"/>
      <c r="M1" s="309"/>
    </row>
    <row r="2" spans="2:49" x14ac:dyDescent="0.25">
      <c r="B2" s="308"/>
      <c r="C2" s="308"/>
      <c r="D2" s="308"/>
      <c r="E2" s="308"/>
      <c r="F2" s="308"/>
      <c r="G2" s="308"/>
      <c r="H2" s="308"/>
      <c r="I2" s="308"/>
      <c r="J2" s="308"/>
      <c r="K2" s="309"/>
      <c r="L2" s="309"/>
      <c r="M2" s="309"/>
    </row>
    <row r="3" spans="2:49" x14ac:dyDescent="0.25">
      <c r="K3" s="309"/>
      <c r="L3" s="309"/>
      <c r="M3" s="309"/>
    </row>
    <row r="4" spans="2:49" ht="12.75" x14ac:dyDescent="0.25">
      <c r="B4" s="25" t="s">
        <v>109</v>
      </c>
      <c r="E4" s="44">
        <v>6</v>
      </c>
      <c r="F4" s="44">
        <v>7</v>
      </c>
      <c r="G4" s="44">
        <v>8</v>
      </c>
      <c r="H4" s="44">
        <v>9</v>
      </c>
      <c r="I4" s="44">
        <v>10</v>
      </c>
      <c r="J4" s="44">
        <v>11</v>
      </c>
    </row>
    <row r="5" spans="2:49" s="40" customFormat="1" ht="15" x14ac:dyDescent="0.25">
      <c r="B5" s="55" t="s">
        <v>110</v>
      </c>
      <c r="C5" s="56"/>
      <c r="D5" s="45"/>
      <c r="E5" s="307" t="s">
        <v>1567</v>
      </c>
      <c r="F5" s="307"/>
      <c r="G5" s="307"/>
      <c r="H5" s="307"/>
      <c r="I5" s="307"/>
      <c r="J5" s="307"/>
      <c r="AF5" s="41"/>
      <c r="AG5" s="41"/>
      <c r="AH5" s="41"/>
      <c r="AI5" s="41"/>
      <c r="AJ5" s="41"/>
      <c r="AK5" s="41"/>
      <c r="AL5" s="41"/>
      <c r="AM5" s="41"/>
      <c r="AN5" s="41"/>
      <c r="AO5" s="41"/>
      <c r="AP5" s="41"/>
      <c r="AQ5" s="41"/>
      <c r="AR5" s="41"/>
      <c r="AS5" s="41"/>
      <c r="AT5" s="41"/>
      <c r="AU5" s="41"/>
      <c r="AV5" s="41"/>
      <c r="AW5" s="41"/>
    </row>
    <row r="6" spans="2:49" ht="12.75" x14ac:dyDescent="0.25">
      <c r="B6" s="57" t="s">
        <v>111</v>
      </c>
      <c r="C6" s="58"/>
      <c r="E6" s="47" t="s">
        <v>1562</v>
      </c>
      <c r="F6" s="48" t="s">
        <v>1563</v>
      </c>
      <c r="G6" s="48" t="s">
        <v>1564</v>
      </c>
      <c r="H6" s="48" t="s">
        <v>1565</v>
      </c>
      <c r="I6" s="48" t="s">
        <v>1566</v>
      </c>
      <c r="J6" s="48" t="s">
        <v>1576</v>
      </c>
    </row>
    <row r="7" spans="2:49" x14ac:dyDescent="0.25">
      <c r="B7" s="63" t="s">
        <v>112</v>
      </c>
      <c r="C7" s="27" t="s">
        <v>113</v>
      </c>
      <c r="E7" s="49" t="str">
        <f>+IF(VLOOKUP($B7,tablero!$S$5:$AB$200,E$4,FALSE)=0,"",VLOOKUP($B7,tablero!$S$5:$AB$200,E$4,FALSE))</f>
        <v>x</v>
      </c>
      <c r="F7" s="49" t="str">
        <f>+IF(VLOOKUP($B7,tablero!$S$5:$AB$200,F$4,FALSE)=0,"",VLOOKUP($B7,tablero!$S$5:$AB$200,F$4,FALSE))</f>
        <v>x</v>
      </c>
      <c r="G7" s="49" t="str">
        <f>+IF(VLOOKUP($B7,tablero!$S$5:$AB$200,G$4,FALSE)=0,"",VLOOKUP($B7,tablero!$S$5:$AB$200,G$4,FALSE))</f>
        <v>x</v>
      </c>
      <c r="H7" s="49" t="str">
        <f>+IF(VLOOKUP($B7,tablero!$S$5:$AB$200,H$4,FALSE)=0,"",VLOOKUP($B7,tablero!$S$5:$AB$200,H$4,FALSE))</f>
        <v>x</v>
      </c>
      <c r="I7" s="49" t="str">
        <f>+IF(VLOOKUP($B7,tablero!$S$5:$AB$200,I$4,FALSE)=0,"",VLOOKUP($B7,tablero!$S$5:$AB$200,I$4,FALSE))</f>
        <v>x</v>
      </c>
      <c r="J7" s="49" t="str">
        <f>+IF(VLOOKUP($B7,tablero!$S$5:$AC$200,J$4,FALSE)=0,"",VLOOKUP($B7,tablero!$S$5:$AC$200,J$4,FALSE))</f>
        <v>x</v>
      </c>
    </row>
    <row r="8" spans="2:49" x14ac:dyDescent="0.25">
      <c r="B8" s="63" t="s">
        <v>114</v>
      </c>
      <c r="C8" s="27" t="s">
        <v>2184</v>
      </c>
      <c r="E8" s="49" t="str">
        <f>+IF(VLOOKUP($B8,tablero!$S$5:$AB$200,E$4,FALSE)=0,"",VLOOKUP($B8,tablero!$S$5:$AB$200,E$4,FALSE))</f>
        <v>x</v>
      </c>
      <c r="F8" s="49" t="str">
        <f>+IF(VLOOKUP($B8,tablero!$S$5:$AB$200,F$4,FALSE)=0,"",VLOOKUP($B8,tablero!$S$5:$AB$200,F$4,FALSE))</f>
        <v/>
      </c>
      <c r="G8" s="49" t="str">
        <f>+IF(VLOOKUP($B8,tablero!$S$5:$AB$200,G$4,FALSE)=0,"",VLOOKUP($B8,tablero!$S$5:$AB$200,G$4,FALSE))</f>
        <v/>
      </c>
      <c r="H8" s="49" t="str">
        <f>+IF(VLOOKUP($B8,tablero!$S$5:$AB$200,H$4,FALSE)=0,"",VLOOKUP($B8,tablero!$S$5:$AB$200,H$4,FALSE))</f>
        <v>x</v>
      </c>
      <c r="I8" s="49" t="str">
        <f>+IF(VLOOKUP($B8,tablero!$S$5:$AB$200,I$4,FALSE)=0,"",VLOOKUP($B8,tablero!$S$5:$AB$200,I$4,FALSE))</f>
        <v>x</v>
      </c>
      <c r="J8" s="49" t="str">
        <f>+IF(VLOOKUP($B8,tablero!$S$5:$AC$200,J$4,FALSE)=0,"",VLOOKUP($B8,tablero!$S$5:$AC$200,J$4,FALSE))</f>
        <v/>
      </c>
    </row>
    <row r="9" spans="2:49" ht="12" customHeight="1" x14ac:dyDescent="0.25">
      <c r="B9" s="63" t="s">
        <v>115</v>
      </c>
      <c r="C9" s="27" t="s">
        <v>116</v>
      </c>
      <c r="E9" s="49" t="str">
        <f>+IF(VLOOKUP($B9,tablero!$S$5:$AB$200,E$4,FALSE)=0,"",VLOOKUP($B9,tablero!$S$5:$AB$200,E$4,FALSE))</f>
        <v>x</v>
      </c>
      <c r="F9" s="49" t="str">
        <f>+IF(VLOOKUP($B9,tablero!$S$5:$AB$200,F$4,FALSE)=0,"",VLOOKUP($B9,tablero!$S$5:$AB$200,F$4,FALSE))</f>
        <v/>
      </c>
      <c r="G9" s="49" t="str">
        <f>+IF(VLOOKUP($B9,tablero!$S$5:$AB$200,G$4,FALSE)=0,"",VLOOKUP($B9,tablero!$S$5:$AB$200,G$4,FALSE))</f>
        <v/>
      </c>
      <c r="H9" s="49" t="str">
        <f>+IF(VLOOKUP($B9,tablero!$S$5:$AB$200,H$4,FALSE)=0,"",VLOOKUP($B9,tablero!$S$5:$AB$200,H$4,FALSE))</f>
        <v>x</v>
      </c>
      <c r="I9" s="49" t="str">
        <f>+IF(VLOOKUP($B9,tablero!$S$5:$AB$200,I$4,FALSE)=0,"",VLOOKUP($B9,tablero!$S$5:$AB$200,I$4,FALSE))</f>
        <v>x</v>
      </c>
      <c r="J9" s="49" t="str">
        <f>+IF(VLOOKUP($B9,tablero!$S$5:$AC$200,J$4,FALSE)=0,"",VLOOKUP($B9,tablero!$S$5:$AC$200,J$4,FALSE))</f>
        <v/>
      </c>
    </row>
    <row r="10" spans="2:49" x14ac:dyDescent="0.25">
      <c r="B10" s="63" t="s">
        <v>117</v>
      </c>
      <c r="C10" s="27" t="s">
        <v>118</v>
      </c>
      <c r="E10" s="49" t="str">
        <f>+IF(VLOOKUP($B10,tablero!$S$5:$AB$200,E$4,FALSE)=0,"",VLOOKUP($B10,tablero!$S$5:$AB$200,E$4,FALSE))</f>
        <v>x</v>
      </c>
      <c r="F10" s="49" t="str">
        <f>+IF(VLOOKUP($B10,tablero!$S$5:$AB$200,F$4,FALSE)=0,"",VLOOKUP($B10,tablero!$S$5:$AB$200,F$4,FALSE))</f>
        <v/>
      </c>
      <c r="G10" s="49" t="str">
        <f>+IF(VLOOKUP($B10,tablero!$S$5:$AB$200,G$4,FALSE)=0,"",VLOOKUP($B10,tablero!$S$5:$AB$200,G$4,FALSE))</f>
        <v/>
      </c>
      <c r="H10" s="49" t="str">
        <f>+IF(VLOOKUP($B10,tablero!$S$5:$AB$200,H$4,FALSE)=0,"",VLOOKUP($B10,tablero!$S$5:$AB$200,H$4,FALSE))</f>
        <v>x</v>
      </c>
      <c r="I10" s="49" t="str">
        <f>+IF(VLOOKUP($B10,tablero!$S$5:$AB$200,I$4,FALSE)=0,"",VLOOKUP($B10,tablero!$S$5:$AB$200,I$4,FALSE))</f>
        <v>x</v>
      </c>
      <c r="J10" s="49" t="str">
        <f>+IF(VLOOKUP($B10,tablero!$S$5:$AC$200,J$4,FALSE)=0,"",VLOOKUP($B10,tablero!$S$5:$AC$200,J$4,FALSE))</f>
        <v>x</v>
      </c>
    </row>
    <row r="11" spans="2:49" x14ac:dyDescent="0.25">
      <c r="B11" s="63" t="s">
        <v>119</v>
      </c>
      <c r="C11" s="27" t="s">
        <v>2104</v>
      </c>
      <c r="E11" s="49" t="str">
        <f>+IF(VLOOKUP($B11,tablero!$S$5:$AB$200,E$4,FALSE)=0,"",VLOOKUP($B11,tablero!$S$5:$AB$200,E$4,FALSE))</f>
        <v>x</v>
      </c>
      <c r="F11" s="49" t="str">
        <f>+IF(VLOOKUP($B11,tablero!$S$5:$AB$200,F$4,FALSE)=0,"",VLOOKUP($B11,tablero!$S$5:$AB$200,F$4,FALSE))</f>
        <v/>
      </c>
      <c r="G11" s="49" t="str">
        <f>+IF(VLOOKUP($B11,tablero!$S$5:$AB$200,G$4,FALSE)=0,"",VLOOKUP($B11,tablero!$S$5:$AB$200,G$4,FALSE))</f>
        <v/>
      </c>
      <c r="H11" s="49" t="str">
        <f>+IF(VLOOKUP($B11,tablero!$S$5:$AB$200,H$4,FALSE)=0,"",VLOOKUP($B11,tablero!$S$5:$AB$200,H$4,FALSE))</f>
        <v>x</v>
      </c>
      <c r="I11" s="49" t="str">
        <f>+IF(VLOOKUP($B11,tablero!$S$5:$AB$200,I$4,FALSE)=0,"",VLOOKUP($B11,tablero!$S$5:$AB$200,I$4,FALSE))</f>
        <v>x</v>
      </c>
      <c r="J11" s="49" t="str">
        <f>+IF(VLOOKUP($B11,tablero!$S$5:$AC$200,J$4,FALSE)=0,"",VLOOKUP($B11,tablero!$S$5:$AC$200,J$4,FALSE))</f>
        <v>x</v>
      </c>
    </row>
    <row r="12" spans="2:49" x14ac:dyDescent="0.25">
      <c r="B12" s="63" t="s">
        <v>120</v>
      </c>
      <c r="C12" s="27" t="s">
        <v>121</v>
      </c>
      <c r="E12" s="49" t="str">
        <f>+IF(VLOOKUP($B12,tablero!$S$5:$AB$200,E$4,FALSE)=0,"",VLOOKUP($B12,tablero!$S$5:$AB$200,E$4,FALSE))</f>
        <v>x</v>
      </c>
      <c r="F12" s="49" t="str">
        <f>+IF(VLOOKUP($B12,tablero!$S$5:$AB$200,F$4,FALSE)=0,"",VLOOKUP($B12,tablero!$S$5:$AB$200,F$4,FALSE))</f>
        <v/>
      </c>
      <c r="G12" s="49" t="str">
        <f>+IF(VLOOKUP($B12,tablero!$S$5:$AB$200,G$4,FALSE)=0,"",VLOOKUP($B12,tablero!$S$5:$AB$200,G$4,FALSE))</f>
        <v/>
      </c>
      <c r="H12" s="49" t="str">
        <f>+IF(VLOOKUP($B12,tablero!$S$5:$AB$200,H$4,FALSE)=0,"",VLOOKUP($B12,tablero!$S$5:$AB$200,H$4,FALSE))</f>
        <v>x</v>
      </c>
      <c r="I12" s="49" t="str">
        <f>+IF(VLOOKUP($B12,tablero!$S$5:$AB$200,I$4,FALSE)=0,"",VLOOKUP($B12,tablero!$S$5:$AB$200,I$4,FALSE))</f>
        <v>x</v>
      </c>
      <c r="J12" s="49" t="str">
        <f>+IF(VLOOKUP($B12,tablero!$S$5:$AC$200,J$4,FALSE)=0,"",VLOOKUP($B12,tablero!$S$5:$AC$200,J$4,FALSE))</f>
        <v/>
      </c>
    </row>
    <row r="13" spans="2:49" x14ac:dyDescent="0.25">
      <c r="B13" s="63" t="s">
        <v>122</v>
      </c>
      <c r="C13" s="27" t="s">
        <v>2101</v>
      </c>
      <c r="E13" s="49" t="str">
        <f>+IF(VLOOKUP($B13,tablero!$S$5:$AB$200,E$4,FALSE)=0,"",VLOOKUP($B13,tablero!$S$5:$AB$200,E$4,FALSE))</f>
        <v>x</v>
      </c>
      <c r="F13" s="49" t="str">
        <f>+IF(VLOOKUP($B13,tablero!$S$5:$AB$200,F$4,FALSE)=0,"",VLOOKUP($B13,tablero!$S$5:$AB$200,F$4,FALSE))</f>
        <v/>
      </c>
      <c r="G13" s="49" t="str">
        <f>+IF(VLOOKUP($B13,tablero!$S$5:$AB$200,G$4,FALSE)=0,"",VLOOKUP($B13,tablero!$S$5:$AB$200,G$4,FALSE))</f>
        <v/>
      </c>
      <c r="H13" s="49" t="str">
        <f>+IF(VLOOKUP($B13,tablero!$S$5:$AB$200,H$4,FALSE)=0,"",VLOOKUP($B13,tablero!$S$5:$AB$200,H$4,FALSE))</f>
        <v>x</v>
      </c>
      <c r="I13" s="49" t="str">
        <f>+IF(VLOOKUP($B13,tablero!$S$5:$AB$200,I$4,FALSE)=0,"",VLOOKUP($B13,tablero!$S$5:$AB$200,I$4,FALSE))</f>
        <v>x</v>
      </c>
      <c r="J13" s="49" t="str">
        <f>+IF(VLOOKUP($B13,tablero!$S$5:$AC$200,J$4,FALSE)=0,"",VLOOKUP($B13,tablero!$S$5:$AC$200,J$4,FALSE))</f>
        <v>x</v>
      </c>
    </row>
    <row r="14" spans="2:49" ht="13.5" customHeight="1" x14ac:dyDescent="0.25">
      <c r="B14" s="63" t="s">
        <v>123</v>
      </c>
      <c r="C14" s="27" t="s">
        <v>1910</v>
      </c>
      <c r="E14" s="49" t="str">
        <f>+IF(VLOOKUP($B14,tablero!$S$5:$AB$200,E$4,FALSE)=0,"",VLOOKUP($B14,tablero!$S$5:$AB$200,E$4,FALSE))</f>
        <v>x</v>
      </c>
      <c r="F14" s="49" t="str">
        <f>+IF(VLOOKUP($B14,tablero!$S$5:$AB$200,F$4,FALSE)=0,"",VLOOKUP($B14,tablero!$S$5:$AB$200,F$4,FALSE))</f>
        <v/>
      </c>
      <c r="G14" s="49" t="str">
        <f>+IF(VLOOKUP($B14,tablero!$S$5:$AB$200,G$4,FALSE)=0,"",VLOOKUP($B14,tablero!$S$5:$AB$200,G$4,FALSE))</f>
        <v/>
      </c>
      <c r="H14" s="49" t="str">
        <f>+IF(VLOOKUP($B14,tablero!$S$5:$AB$200,H$4,FALSE)=0,"",VLOOKUP($B14,tablero!$S$5:$AB$200,H$4,FALSE))</f>
        <v>x</v>
      </c>
      <c r="I14" s="49" t="str">
        <f>+IF(VLOOKUP($B14,tablero!$S$5:$AB$200,I$4,FALSE)=0,"",VLOOKUP($B14,tablero!$S$5:$AB$200,I$4,FALSE))</f>
        <v>x</v>
      </c>
      <c r="J14" s="49" t="str">
        <f>+IF(VLOOKUP($B14,tablero!$S$5:$AC$200,J$4,FALSE)=0,"",VLOOKUP($B14,tablero!$S$5:$AC$200,J$4,FALSE))</f>
        <v>x</v>
      </c>
    </row>
    <row r="15" spans="2:49" hidden="1" x14ac:dyDescent="0.25">
      <c r="B15" s="63" t="s">
        <v>124</v>
      </c>
      <c r="C15" s="27" t="s">
        <v>1670</v>
      </c>
      <c r="E15" s="49" t="e">
        <f>+IF(VLOOKUP($B15,tablero!$S$5:$AB$200,E$4,FALSE)=0,"",VLOOKUP($B15,tablero!$S$5:$AB$200,E$4,FALSE))</f>
        <v>#N/A</v>
      </c>
      <c r="F15" s="49" t="e">
        <f>+IF(VLOOKUP($B15,tablero!$S$5:$AB$200,F$4,FALSE)=0,"",VLOOKUP($B15,tablero!$S$5:$AB$200,F$4,FALSE))</f>
        <v>#N/A</v>
      </c>
      <c r="G15" s="49" t="e">
        <f>+IF(VLOOKUP($B15,tablero!$S$5:$AB$200,G$4,FALSE)=0,"",VLOOKUP($B15,tablero!$S$5:$AB$200,G$4,FALSE))</f>
        <v>#N/A</v>
      </c>
      <c r="H15" s="49" t="e">
        <f>+IF(VLOOKUP($B15,tablero!$S$5:$AB$200,H$4,FALSE)=0,"",VLOOKUP($B15,tablero!$S$5:$AB$200,H$4,FALSE))</f>
        <v>#N/A</v>
      </c>
      <c r="I15" s="49" t="e">
        <f>+IF(VLOOKUP($B15,tablero!$S$5:$AB$200,I$4,FALSE)=0,"",VLOOKUP($B15,tablero!$S$5:$AB$200,I$4,FALSE))</f>
        <v>#N/A</v>
      </c>
      <c r="J15" s="49" t="e">
        <f>+IF(VLOOKUP($B15,tablero!$S$5:$AC$200,J$4,FALSE)=0,"",VLOOKUP($B15,tablero!$S$5:$AC$200,J$4,FALSE))</f>
        <v>#N/A</v>
      </c>
    </row>
    <row r="16" spans="2:49" x14ac:dyDescent="0.25">
      <c r="B16" s="63" t="s">
        <v>125</v>
      </c>
      <c r="C16" s="27" t="s">
        <v>126</v>
      </c>
      <c r="E16" s="49" t="str">
        <f>+IF(VLOOKUP($B16,tablero!$S$5:$AB$200,E$4,FALSE)=0,"",VLOOKUP($B16,tablero!$S$5:$AB$200,E$4,FALSE))</f>
        <v>x</v>
      </c>
      <c r="F16" s="49" t="str">
        <f>+IF(VLOOKUP($B16,tablero!$S$5:$AB$200,F$4,FALSE)=0,"",VLOOKUP($B16,tablero!$S$5:$AB$200,F$4,FALSE))</f>
        <v>x</v>
      </c>
      <c r="G16" s="49" t="str">
        <f>+IF(VLOOKUP($B16,tablero!$S$5:$AB$200,G$4,FALSE)=0,"",VLOOKUP($B16,tablero!$S$5:$AB$200,G$4,FALSE))</f>
        <v/>
      </c>
      <c r="H16" s="49" t="str">
        <f>+IF(VLOOKUP($B16,tablero!$S$5:$AB$200,H$4,FALSE)=0,"",VLOOKUP($B16,tablero!$S$5:$AB$200,H$4,FALSE))</f>
        <v>x</v>
      </c>
      <c r="I16" s="49" t="str">
        <f>+IF(VLOOKUP($B16,tablero!$S$5:$AB$200,I$4,FALSE)=0,"",VLOOKUP($B16,tablero!$S$5:$AB$200,I$4,FALSE))</f>
        <v>x</v>
      </c>
      <c r="J16" s="49" t="str">
        <f>+IF(VLOOKUP($B16,tablero!$S$5:$AC$200,J$4,FALSE)=0,"",VLOOKUP($B16,tablero!$S$5:$AC$200,J$4,FALSE))</f>
        <v/>
      </c>
    </row>
    <row r="17" spans="2:49" x14ac:dyDescent="0.25">
      <c r="B17" s="63" t="s">
        <v>127</v>
      </c>
      <c r="C17" s="27" t="s">
        <v>128</v>
      </c>
      <c r="E17" s="49" t="str">
        <f>+IF(VLOOKUP($B17,tablero!$S$5:$AB$200,E$4,FALSE)=0,"",VLOOKUP($B17,tablero!$S$5:$AB$200,E$4,FALSE))</f>
        <v>x</v>
      </c>
      <c r="F17" s="49" t="str">
        <f>+IF(VLOOKUP($B17,tablero!$S$5:$AB$200,F$4,FALSE)=0,"",VLOOKUP($B17,tablero!$S$5:$AB$200,F$4,FALSE))</f>
        <v>x</v>
      </c>
      <c r="G17" s="49" t="s">
        <v>1568</v>
      </c>
      <c r="H17" s="49" t="str">
        <f>+IF(VLOOKUP($B17,tablero!$S$5:$AB$200,H$4,FALSE)=0,"",VLOOKUP($B17,tablero!$S$5:$AB$200,H$4,FALSE))</f>
        <v/>
      </c>
      <c r="I17" s="49" t="str">
        <f>+IF(VLOOKUP($B17,tablero!$S$5:$AB$200,I$4,FALSE)=0,"",VLOOKUP($B17,tablero!$S$5:$AB$200,I$4,FALSE))</f>
        <v/>
      </c>
      <c r="J17" s="49" t="str">
        <f>+IF(VLOOKUP($B17,tablero!$S$5:$AC$200,J$4,FALSE)=0,"",VLOOKUP($B17,tablero!$S$5:$AC$200,J$4,FALSE))</f>
        <v/>
      </c>
    </row>
    <row r="18" spans="2:49" x14ac:dyDescent="0.25">
      <c r="B18" s="63" t="s">
        <v>129</v>
      </c>
      <c r="C18" s="27" t="s">
        <v>2113</v>
      </c>
      <c r="E18" s="49" t="str">
        <f>+IF(VLOOKUP($B18,tablero!$S$5:$AB$200,E$4,FALSE)=0,"",VLOOKUP($B18,tablero!$S$5:$AB$200,E$4,FALSE))</f>
        <v>x</v>
      </c>
      <c r="F18" s="49" t="str">
        <f>+IF(VLOOKUP($B18,tablero!$S$5:$AB$200,F$4,FALSE)=0,"",VLOOKUP($B18,tablero!$S$5:$AB$200,F$4,FALSE))</f>
        <v>x</v>
      </c>
      <c r="G18" s="49" t="str">
        <f>+IF(VLOOKUP($B18,tablero!$S$5:$AB$200,G$4,FALSE)=0,"",VLOOKUP($B18,tablero!$S$5:$AB$200,G$4,FALSE))</f>
        <v/>
      </c>
      <c r="H18" s="49" t="str">
        <f>+IF(VLOOKUP($B18,tablero!$S$5:$AB$200,H$4,FALSE)=0,"",VLOOKUP($B18,tablero!$S$5:$AB$200,H$4,FALSE))</f>
        <v/>
      </c>
      <c r="I18" s="49" t="str">
        <f>+IF(VLOOKUP($B18,tablero!$S$5:$AB$200,I$4,FALSE)=0,"",VLOOKUP($B18,tablero!$S$5:$AB$200,I$4,FALSE))</f>
        <v/>
      </c>
      <c r="J18" s="49" t="str">
        <f>+IF(VLOOKUP($B18,tablero!$S$5:$AC$200,J$4,FALSE)=0,"",VLOOKUP($B18,tablero!$S$5:$AC$200,J$4,FALSE))</f>
        <v/>
      </c>
    </row>
    <row r="19" spans="2:49" x14ac:dyDescent="0.25">
      <c r="B19" s="63" t="s">
        <v>130</v>
      </c>
      <c r="C19" s="27" t="s">
        <v>131</v>
      </c>
      <c r="E19" s="49" t="str">
        <f>+IF(VLOOKUP($B19,tablero!$S$5:$AB$200,E$4,FALSE)=0,"",VLOOKUP($B19,tablero!$S$5:$AB$200,E$4,FALSE))</f>
        <v>x</v>
      </c>
      <c r="F19" s="49" t="str">
        <f>+IF(VLOOKUP($B19,tablero!$S$5:$AB$200,F$4,FALSE)=0,"",VLOOKUP($B19,tablero!$S$5:$AB$200,F$4,FALSE))</f>
        <v>x</v>
      </c>
      <c r="G19" s="49" t="str">
        <f>+IF(VLOOKUP($B19,tablero!$S$5:$AB$200,G$4,FALSE)=0,"",VLOOKUP($B19,tablero!$S$5:$AB$200,G$4,FALSE))</f>
        <v/>
      </c>
      <c r="H19" s="49" t="str">
        <f>+IF(VLOOKUP($B19,tablero!$S$5:$AB$200,H$4,FALSE)=0,"",VLOOKUP($B19,tablero!$S$5:$AB$200,H$4,FALSE))</f>
        <v/>
      </c>
      <c r="I19" s="49" t="str">
        <f>+IF(VLOOKUP($B19,tablero!$S$5:$AB$200,I$4,FALSE)=0,"",VLOOKUP($B19,tablero!$S$5:$AB$200,I$4,FALSE))</f>
        <v/>
      </c>
      <c r="J19" s="49" t="str">
        <f>+IF(VLOOKUP($B19,tablero!$S$5:$AC$200,J$4,FALSE)=0,"",VLOOKUP($B19,tablero!$S$5:$AC$200,J$4,FALSE))</f>
        <v/>
      </c>
    </row>
    <row r="20" spans="2:49" x14ac:dyDescent="0.25">
      <c r="B20" s="63" t="s">
        <v>132</v>
      </c>
      <c r="C20" s="27" t="s">
        <v>133</v>
      </c>
      <c r="E20" s="49" t="str">
        <f>+IF(VLOOKUP($B20,tablero!$S$5:$AB$200,E$4,FALSE)=0,"",VLOOKUP($B20,tablero!$S$5:$AB$200,E$4,FALSE))</f>
        <v>x</v>
      </c>
      <c r="F20" s="49" t="str">
        <f>+IF(VLOOKUP($B20,tablero!$S$5:$AB$200,F$4,FALSE)=0,"",VLOOKUP($B20,tablero!$S$5:$AB$200,F$4,FALSE))</f>
        <v>x</v>
      </c>
      <c r="G20" s="49" t="str">
        <f>+IF(VLOOKUP($B20,tablero!$S$5:$AB$200,G$4,FALSE)=0,"",VLOOKUP($B20,tablero!$S$5:$AB$200,G$4,FALSE))</f>
        <v/>
      </c>
      <c r="H20" s="49" t="str">
        <f>+IF(VLOOKUP($B20,tablero!$S$5:$AB$200,H$4,FALSE)=0,"",VLOOKUP($B20,tablero!$S$5:$AB$200,H$4,FALSE))</f>
        <v/>
      </c>
      <c r="I20" s="49" t="str">
        <f>+IF(VLOOKUP($B20,tablero!$S$5:$AB$200,I$4,FALSE)=0,"",VLOOKUP($B20,tablero!$S$5:$AB$200,I$4,FALSE))</f>
        <v/>
      </c>
      <c r="J20" s="49" t="str">
        <f>+IF(VLOOKUP($B20,tablero!$S$5:$AC$200,J$4,FALSE)=0,"",VLOOKUP($B20,tablero!$S$5:$AC$200,J$4,FALSE))</f>
        <v/>
      </c>
    </row>
    <row r="21" spans="2:49" x14ac:dyDescent="0.25">
      <c r="B21" s="63" t="s">
        <v>134</v>
      </c>
      <c r="C21" s="27" t="s">
        <v>135</v>
      </c>
      <c r="E21" s="49" t="str">
        <f>+IF(VLOOKUP($B21,tablero!$S$5:$AB$200,E$4,FALSE)=0,"",VLOOKUP($B21,tablero!$S$5:$AB$200,E$4,FALSE))</f>
        <v>x</v>
      </c>
      <c r="F21" s="49" t="str">
        <f>+IF(VLOOKUP($B21,tablero!$S$5:$AB$200,F$4,FALSE)=0,"",VLOOKUP($B21,tablero!$S$5:$AB$200,F$4,FALSE))</f>
        <v>x</v>
      </c>
      <c r="G21" s="49" t="str">
        <f>+IF(VLOOKUP($B21,tablero!$S$5:$AB$200,G$4,FALSE)=0,"",VLOOKUP($B21,tablero!$S$5:$AB$200,G$4,FALSE))</f>
        <v/>
      </c>
      <c r="H21" s="49" t="str">
        <f>+IF(VLOOKUP($B21,tablero!$S$5:$AB$200,H$4,FALSE)=0,"",VLOOKUP($B21,tablero!$S$5:$AB$200,H$4,FALSE))</f>
        <v/>
      </c>
      <c r="I21" s="49" t="str">
        <f>+IF(VLOOKUP($B21,tablero!$S$5:$AB$200,I$4,FALSE)=0,"",VLOOKUP($B21,tablero!$S$5:$AB$200,I$4,FALSE))</f>
        <v/>
      </c>
      <c r="J21" s="49" t="str">
        <f>+IF(VLOOKUP($B21,tablero!$S$5:$AC$200,J$4,FALSE)=0,"",VLOOKUP($B21,tablero!$S$5:$AC$200,J$4,FALSE))</f>
        <v/>
      </c>
    </row>
    <row r="22" spans="2:49" hidden="1" x14ac:dyDescent="0.25">
      <c r="B22" s="63" t="s">
        <v>136</v>
      </c>
      <c r="C22" s="306" t="s">
        <v>137</v>
      </c>
      <c r="E22" s="49" t="str">
        <f>+IF(VLOOKUP($B22,tablero!$S$5:$AB$200,E$4,FALSE)=0,"",VLOOKUP($B22,tablero!$S$5:$AB$200,E$4,FALSE))</f>
        <v>x</v>
      </c>
      <c r="F22" s="49" t="str">
        <f>+IF(VLOOKUP($B22,tablero!$S$5:$AB$200,F$4,FALSE)=0,"",VLOOKUP($B22,tablero!$S$5:$AB$200,F$4,FALSE))</f>
        <v>x</v>
      </c>
      <c r="G22" s="49" t="str">
        <f>+IF(VLOOKUP($B22,tablero!$S$5:$AB$200,G$4,FALSE)=0,"",VLOOKUP($B22,tablero!$S$5:$AB$200,G$4,FALSE))</f>
        <v/>
      </c>
      <c r="H22" s="49" t="str">
        <f>+IF(VLOOKUP($B22,tablero!$S$5:$AB$200,H$4,FALSE)=0,"",VLOOKUP($B22,tablero!$S$5:$AB$200,H$4,FALSE))</f>
        <v/>
      </c>
      <c r="I22" s="49" t="str">
        <f>+IF(VLOOKUP($B22,tablero!$S$5:$AB$200,I$4,FALSE)=0,"",VLOOKUP($B22,tablero!$S$5:$AB$200,I$4,FALSE))</f>
        <v/>
      </c>
      <c r="J22" s="49" t="str">
        <f>+IF(VLOOKUP($B22,tablero!$S$5:$AC$200,J$4,FALSE)=0,"",VLOOKUP($B22,tablero!$S$5:$AC$200,J$4,FALSE))</f>
        <v/>
      </c>
    </row>
    <row r="23" spans="2:49" x14ac:dyDescent="0.25">
      <c r="B23" s="63" t="s">
        <v>138</v>
      </c>
      <c r="C23" s="27" t="s">
        <v>139</v>
      </c>
      <c r="E23" s="49" t="str">
        <f>+IF(VLOOKUP($B23,tablero!$S$5:$AB$200,E$4,FALSE)=0,"",VLOOKUP($B23,tablero!$S$5:$AB$200,E$4,FALSE))</f>
        <v>x</v>
      </c>
      <c r="F23" s="49" t="str">
        <f>+IF(VLOOKUP($B23,tablero!$S$5:$AB$200,F$4,FALSE)=0,"",VLOOKUP($B23,tablero!$S$5:$AB$200,F$4,FALSE))</f>
        <v>x</v>
      </c>
      <c r="G23" s="49" t="s">
        <v>1568</v>
      </c>
      <c r="H23" s="49" t="str">
        <f>+IF(VLOOKUP($B23,tablero!$S$5:$AB$200,H$4,FALSE)=0,"",VLOOKUP($B23,tablero!$S$5:$AB$200,H$4,FALSE))</f>
        <v/>
      </c>
      <c r="I23" s="49" t="str">
        <f>+IF(VLOOKUP($B23,tablero!$S$5:$AB$200,I$4,FALSE)=0,"",VLOOKUP($B23,tablero!$S$5:$AB$200,I$4,FALSE))</f>
        <v/>
      </c>
      <c r="J23" s="49" t="str">
        <f>+IF(VLOOKUP($B23,tablero!$S$5:$AC$200,J$4,FALSE)=0,"",VLOOKUP($B23,tablero!$S$5:$AC$200,J$4,FALSE))</f>
        <v/>
      </c>
    </row>
    <row r="24" spans="2:49" x14ac:dyDescent="0.25">
      <c r="B24" s="63" t="s">
        <v>140</v>
      </c>
      <c r="C24" s="27" t="s">
        <v>141</v>
      </c>
      <c r="E24" s="49" t="str">
        <f>+IF(VLOOKUP($B24,tablero!$S$5:$AB$200,E$4,FALSE)=0,"",VLOOKUP($B24,tablero!$S$5:$AB$200,E$4,FALSE))</f>
        <v>x</v>
      </c>
      <c r="F24" s="49" t="str">
        <f>+IF(VLOOKUP($B24,tablero!$S$5:$AB$200,F$4,FALSE)=0,"",VLOOKUP($B24,tablero!$S$5:$AB$200,F$4,FALSE))</f>
        <v>x</v>
      </c>
      <c r="G24" s="49" t="s">
        <v>1568</v>
      </c>
      <c r="H24" s="49" t="str">
        <f>+IF(VLOOKUP($B24,tablero!$S$5:$AB$200,H$4,FALSE)=0,"",VLOOKUP($B24,tablero!$S$5:$AB$200,H$4,FALSE))</f>
        <v/>
      </c>
      <c r="I24" s="49" t="str">
        <f>+IF(VLOOKUP($B24,tablero!$S$5:$AB$200,I$4,FALSE)=0,"",VLOOKUP($B24,tablero!$S$5:$AB$200,I$4,FALSE))</f>
        <v/>
      </c>
      <c r="J24" s="49" t="str">
        <f>+IF(VLOOKUP($B24,tablero!$S$5:$AC$200,J$4,FALSE)=0,"",VLOOKUP($B24,tablero!$S$5:$AC$200,J$4,FALSE))</f>
        <v/>
      </c>
    </row>
    <row r="25" spans="2:49" x14ac:dyDescent="0.25">
      <c r="B25" s="63" t="s">
        <v>142</v>
      </c>
      <c r="C25" s="27" t="s">
        <v>143</v>
      </c>
      <c r="E25" s="49" t="str">
        <f>+IF(VLOOKUP($B25,tablero!$S$5:$AB$200,E$4,FALSE)=0,"",VLOOKUP($B25,tablero!$S$5:$AB$200,E$4,FALSE))</f>
        <v>x</v>
      </c>
      <c r="F25" s="49" t="str">
        <f>+IF(VLOOKUP($B25,tablero!$S$5:$AB$200,F$4,FALSE)=0,"",VLOOKUP($B25,tablero!$S$5:$AB$200,F$4,FALSE))</f>
        <v>x</v>
      </c>
      <c r="G25" s="49" t="str">
        <f>+IF(VLOOKUP($B25,tablero!$S$5:$AB$200,G$4,FALSE)=0,"",VLOOKUP($B25,tablero!$S$5:$AB$200,G$4,FALSE))</f>
        <v/>
      </c>
      <c r="H25" s="49" t="str">
        <f>+IF(VLOOKUP($B25,tablero!$S$5:$AB$200,H$4,FALSE)=0,"",VLOOKUP($B25,tablero!$S$5:$AB$200,H$4,FALSE))</f>
        <v/>
      </c>
      <c r="I25" s="49" t="str">
        <f>+IF(VLOOKUP($B25,tablero!$S$5:$AB$200,I$4,FALSE)=0,"",VLOOKUP($B25,tablero!$S$5:$AB$200,I$4,FALSE))</f>
        <v/>
      </c>
      <c r="J25" s="49" t="str">
        <f>+IF(VLOOKUP($B25,tablero!$S$5:$AC$200,J$4,FALSE)=0,"",VLOOKUP($B25,tablero!$S$5:$AC$200,J$4,FALSE))</f>
        <v/>
      </c>
    </row>
    <row r="26" spans="2:49" x14ac:dyDescent="0.25">
      <c r="B26" s="63" t="s">
        <v>1330</v>
      </c>
      <c r="C26" s="27" t="s">
        <v>1359</v>
      </c>
      <c r="E26" s="49" t="str">
        <f>+IF(VLOOKUP($B26,tablero!$S$5:$AB$200,E$4,FALSE)=0,"",VLOOKUP($B26,tablero!$S$5:$AB$200,E$4,FALSE))</f>
        <v>x</v>
      </c>
      <c r="F26" s="49" t="str">
        <f>+IF(VLOOKUP($B26,tablero!$S$5:$AB$200,F$4,FALSE)=0,"",VLOOKUP($B26,tablero!$S$5:$AB$200,F$4,FALSE))</f>
        <v/>
      </c>
      <c r="G26" s="49" t="str">
        <f>+IF(VLOOKUP($B26,tablero!$S$5:$AB$200,G$4,FALSE)=0,"",VLOOKUP($B26,tablero!$S$5:$AB$200,G$4,FALSE))</f>
        <v/>
      </c>
      <c r="H26" s="49" t="str">
        <f>+IF(VLOOKUP($B26,tablero!$S$5:$AB$200,H$4,FALSE)=0,"",VLOOKUP($B26,tablero!$S$5:$AB$200,H$4,FALSE))</f>
        <v/>
      </c>
      <c r="I26" s="49" t="str">
        <f>+IF(VLOOKUP($B26,tablero!$S$5:$AB$200,I$4,FALSE)=0,"",VLOOKUP($B26,tablero!$S$5:$AB$200,I$4,FALSE))</f>
        <v/>
      </c>
      <c r="J26" s="49" t="str">
        <f>+IF(VLOOKUP($B26,tablero!$S$5:$AC$200,J$4,FALSE)=0,"",VLOOKUP($B26,tablero!$S$5:$AC$200,J$4,FALSE))</f>
        <v/>
      </c>
    </row>
    <row r="27" spans="2:49" x14ac:dyDescent="0.25">
      <c r="B27" s="46"/>
    </row>
    <row r="28" spans="2:49" ht="12.75" x14ac:dyDescent="0.25">
      <c r="B28" s="25" t="s">
        <v>144</v>
      </c>
    </row>
    <row r="29" spans="2:49" s="40" customFormat="1" ht="15" x14ac:dyDescent="0.25">
      <c r="B29" s="51" t="s">
        <v>145</v>
      </c>
      <c r="C29" s="52"/>
      <c r="D29" s="45"/>
      <c r="E29" s="307" t="s">
        <v>1567</v>
      </c>
      <c r="F29" s="307"/>
      <c r="G29" s="307"/>
      <c r="H29" s="307"/>
      <c r="I29" s="307"/>
      <c r="J29" s="307"/>
      <c r="AF29" s="41"/>
      <c r="AG29" s="41"/>
      <c r="AH29" s="41"/>
      <c r="AI29" s="41"/>
      <c r="AJ29" s="41"/>
      <c r="AK29" s="41"/>
      <c r="AL29" s="41"/>
      <c r="AM29" s="41"/>
      <c r="AN29" s="41"/>
      <c r="AO29" s="41"/>
      <c r="AP29" s="41"/>
      <c r="AQ29" s="41"/>
      <c r="AR29" s="41"/>
      <c r="AS29" s="41"/>
      <c r="AT29" s="41"/>
      <c r="AU29" s="41"/>
      <c r="AV29" s="41"/>
      <c r="AW29" s="41"/>
    </row>
    <row r="30" spans="2:49" ht="12.75" x14ac:dyDescent="0.25">
      <c r="B30" s="53" t="s">
        <v>146</v>
      </c>
      <c r="C30" s="54"/>
      <c r="E30" s="47" t="s">
        <v>1562</v>
      </c>
      <c r="F30" s="48" t="s">
        <v>1563</v>
      </c>
      <c r="G30" s="48" t="s">
        <v>1564</v>
      </c>
      <c r="H30" s="48" t="s">
        <v>1565</v>
      </c>
      <c r="I30" s="48" t="s">
        <v>1566</v>
      </c>
      <c r="J30" s="48" t="s">
        <v>1576</v>
      </c>
    </row>
    <row r="31" spans="2:49" x14ac:dyDescent="0.25">
      <c r="B31" s="63" t="s">
        <v>147</v>
      </c>
      <c r="C31" s="27" t="s">
        <v>148</v>
      </c>
      <c r="E31" s="49" t="str">
        <f>+IF(VLOOKUP($B31,tablero!$S$5:$AB$200,E$4,FALSE)=0,"",VLOOKUP($B31,tablero!$S$5:$AB$200,E$4,FALSE))</f>
        <v>x</v>
      </c>
      <c r="F31" s="49" t="str">
        <f>+IF(VLOOKUP($B31,tablero!$S$5:$AB$200,F$4,FALSE)=0,"",VLOOKUP($B31,tablero!$S$5:$AB$200,F$4,FALSE))</f>
        <v/>
      </c>
      <c r="G31" s="49" t="str">
        <f>+IF(VLOOKUP($B31,tablero!$S$5:$AB$200,G$4,FALSE)=0,"",VLOOKUP($B31,tablero!$S$5:$AB$200,G$4,FALSE))</f>
        <v/>
      </c>
      <c r="H31" s="49" t="str">
        <f>+IF(VLOOKUP($B31,tablero!$S$5:$AB$200,H$4,FALSE)=0,"",VLOOKUP($B31,tablero!$S$5:$AB$200,H$4,FALSE))</f>
        <v>x</v>
      </c>
      <c r="I31" s="49" t="str">
        <f>+IF(VLOOKUP($B31,tablero!$S$5:$AB$200,I$4,FALSE)=0,"",VLOOKUP($B31,tablero!$S$5:$AB$200,I$4,FALSE))</f>
        <v>x</v>
      </c>
      <c r="J31" s="49" t="str">
        <f>+IF(VLOOKUP($B31,tablero!$S$5:$AC$200,J$4,FALSE)=0,"",VLOOKUP($B31,tablero!$S$5:$AC$200,J$4,FALSE))</f>
        <v/>
      </c>
    </row>
    <row r="32" spans="2:49" x14ac:dyDescent="0.25">
      <c r="B32" s="63" t="s">
        <v>149</v>
      </c>
      <c r="C32" s="27" t="s">
        <v>150</v>
      </c>
      <c r="E32" s="49" t="str">
        <f>+IF(VLOOKUP($B32,tablero!$S$5:$AB$200,E$4,FALSE)=0,"",VLOOKUP($B32,tablero!$S$5:$AB$200,E$4,FALSE))</f>
        <v>x</v>
      </c>
      <c r="F32" s="49" t="str">
        <f>+IF(VLOOKUP($B32,tablero!$S$5:$AB$200,F$4,FALSE)=0,"",VLOOKUP($B32,tablero!$S$5:$AB$200,F$4,FALSE))</f>
        <v/>
      </c>
      <c r="G32" s="49" t="str">
        <f>+IF(VLOOKUP($B32,tablero!$S$5:$AB$200,G$4,FALSE)=0,"",VLOOKUP($B32,tablero!$S$5:$AB$200,G$4,FALSE))</f>
        <v/>
      </c>
      <c r="H32" s="49" t="str">
        <f>+IF(VLOOKUP($B32,tablero!$S$5:$AB$200,H$4,FALSE)=0,"",VLOOKUP($B32,tablero!$S$5:$AB$200,H$4,FALSE))</f>
        <v>x</v>
      </c>
      <c r="I32" s="49" t="str">
        <f>+IF(VLOOKUP($B32,tablero!$S$5:$AB$200,I$4,FALSE)=0,"",VLOOKUP($B32,tablero!$S$5:$AB$200,I$4,FALSE))</f>
        <v>x</v>
      </c>
      <c r="J32" s="49" t="str">
        <f>+IF(VLOOKUP($B32,tablero!$S$5:$AC$200,J$4,FALSE)=0,"",VLOOKUP($B32,tablero!$S$5:$AC$200,J$4,FALSE))</f>
        <v/>
      </c>
    </row>
    <row r="33" spans="2:49" x14ac:dyDescent="0.25">
      <c r="B33" s="63" t="s">
        <v>151</v>
      </c>
      <c r="C33" s="27" t="s">
        <v>152</v>
      </c>
      <c r="E33" s="49" t="str">
        <f>+IF(VLOOKUP($B33,tablero!$S$5:$AB$200,E$4,FALSE)=0,"",VLOOKUP($B33,tablero!$S$5:$AB$200,E$4,FALSE))</f>
        <v>x</v>
      </c>
      <c r="F33" s="49" t="str">
        <f>+IF(VLOOKUP($B33,tablero!$S$5:$AB$200,F$4,FALSE)=0,"",VLOOKUP($B33,tablero!$S$5:$AB$200,F$4,FALSE))</f>
        <v/>
      </c>
      <c r="G33" s="49" t="str">
        <f>+IF(VLOOKUP($B33,tablero!$S$5:$AB$200,G$4,FALSE)=0,"",VLOOKUP($B33,tablero!$S$5:$AB$200,G$4,FALSE))</f>
        <v/>
      </c>
      <c r="H33" s="49" t="str">
        <f>+IF(VLOOKUP($B33,tablero!$S$5:$AB$200,H$4,FALSE)=0,"",VLOOKUP($B33,tablero!$S$5:$AB$200,H$4,FALSE))</f>
        <v>x</v>
      </c>
      <c r="I33" s="49" t="str">
        <f>+IF(VLOOKUP($B33,tablero!$S$5:$AB$200,I$4,FALSE)=0,"",VLOOKUP($B33,tablero!$S$5:$AB$200,I$4,FALSE))</f>
        <v>x</v>
      </c>
      <c r="J33" s="49" t="str">
        <f>+IF(VLOOKUP($B33,tablero!$S$5:$AC$200,J$4,FALSE)=0,"",VLOOKUP($B33,tablero!$S$5:$AC$200,J$4,FALSE))</f>
        <v/>
      </c>
    </row>
    <row r="34" spans="2:49" x14ac:dyDescent="0.25">
      <c r="B34" s="63" t="s">
        <v>153</v>
      </c>
      <c r="C34" s="27" t="s">
        <v>154</v>
      </c>
      <c r="E34" s="49" t="str">
        <f>+IF(VLOOKUP($B34,tablero!$S$5:$AB$200,E$4,FALSE)=0,"",VLOOKUP($B34,tablero!$S$5:$AB$200,E$4,FALSE))</f>
        <v>x</v>
      </c>
      <c r="F34" s="49" t="str">
        <f>+IF(VLOOKUP($B34,tablero!$S$5:$AB$200,F$4,FALSE)=0,"",VLOOKUP($B34,tablero!$S$5:$AB$200,F$4,FALSE))</f>
        <v/>
      </c>
      <c r="G34" s="49" t="str">
        <f>+IF(VLOOKUP($B34,tablero!$S$5:$AB$200,G$4,FALSE)=0,"",VLOOKUP($B34,tablero!$S$5:$AB$200,G$4,FALSE))</f>
        <v/>
      </c>
      <c r="H34" s="49" t="str">
        <f>+IF(VLOOKUP($B34,tablero!$S$5:$AB$200,H$4,FALSE)=0,"",VLOOKUP($B34,tablero!$S$5:$AB$200,H$4,FALSE))</f>
        <v>x</v>
      </c>
      <c r="I34" s="49" t="str">
        <f>+IF(VLOOKUP($B34,tablero!$S$5:$AB$200,I$4,FALSE)=0,"",VLOOKUP($B34,tablero!$S$5:$AB$200,I$4,FALSE))</f>
        <v>x</v>
      </c>
      <c r="J34" s="49" t="str">
        <f>+IF(VLOOKUP($B34,tablero!$S$5:$AC$200,J$4,FALSE)=0,"",VLOOKUP($B34,tablero!$S$5:$AC$200,J$4,FALSE))</f>
        <v>x</v>
      </c>
    </row>
    <row r="35" spans="2:49" ht="24" x14ac:dyDescent="0.25">
      <c r="B35" s="63" t="s">
        <v>155</v>
      </c>
      <c r="C35" s="27" t="s">
        <v>156</v>
      </c>
      <c r="E35" s="49" t="str">
        <f>+IF(VLOOKUP($B35,tablero!$S$5:$AB$200,E$4,FALSE)=0,"",VLOOKUP($B35,tablero!$S$5:$AB$200,E$4,FALSE))</f>
        <v>x</v>
      </c>
      <c r="F35" s="49" t="str">
        <f>+IF(VLOOKUP($B35,tablero!$S$5:$AB$200,F$4,FALSE)=0,"",VLOOKUP($B35,tablero!$S$5:$AB$200,F$4,FALSE))</f>
        <v>x</v>
      </c>
      <c r="G35" s="49" t="str">
        <f>+IF(VLOOKUP($B35,tablero!$S$5:$AB$200,G$4,FALSE)=0,"",VLOOKUP($B35,tablero!$S$5:$AB$200,G$4,FALSE))</f>
        <v/>
      </c>
      <c r="H35" s="49" t="str">
        <f>+IF(VLOOKUP($B35,tablero!$S$5:$AB$200,H$4,FALSE)=0,"",VLOOKUP($B35,tablero!$S$5:$AB$200,H$4,FALSE))</f>
        <v>x</v>
      </c>
      <c r="I35" s="49" t="str">
        <f>+IF(VLOOKUP($B35,tablero!$S$5:$AB$200,I$4,FALSE)=0,"",VLOOKUP($B35,tablero!$S$5:$AB$200,I$4,FALSE))</f>
        <v>x</v>
      </c>
      <c r="J35" s="49" t="str">
        <f>+IF(VLOOKUP($B35,tablero!$S$5:$AC$200,J$4,FALSE)=0,"",VLOOKUP($B35,tablero!$S$5:$AC$200,J$4,FALSE))</f>
        <v/>
      </c>
    </row>
    <row r="36" spans="2:49" x14ac:dyDescent="0.25">
      <c r="B36" s="63" t="s">
        <v>157</v>
      </c>
      <c r="C36" s="27" t="s">
        <v>158</v>
      </c>
      <c r="E36" s="49" t="str">
        <f>+IF(VLOOKUP($B36,tablero!$S$5:$AB$200,E$4,FALSE)=0,"",VLOOKUP($B36,tablero!$S$5:$AB$200,E$4,FALSE))</f>
        <v>x</v>
      </c>
      <c r="F36" s="49" t="str">
        <f>+IF(VLOOKUP($B36,tablero!$S$5:$AB$200,F$4,FALSE)=0,"",VLOOKUP($B36,tablero!$S$5:$AB$200,F$4,FALSE))</f>
        <v>x</v>
      </c>
      <c r="G36" s="49" t="s">
        <v>1568</v>
      </c>
      <c r="H36" s="49" t="str">
        <f>+IF(VLOOKUP($B36,tablero!$S$5:$AB$200,H$4,FALSE)=0,"",VLOOKUP($B36,tablero!$S$5:$AB$200,H$4,FALSE))</f>
        <v>x</v>
      </c>
      <c r="I36" s="49" t="str">
        <f>+IF(VLOOKUP($B36,tablero!$S$5:$AB$200,I$4,FALSE)=0,"",VLOOKUP($B36,tablero!$S$5:$AB$200,I$4,FALSE))</f>
        <v>x</v>
      </c>
      <c r="J36" s="49" t="str">
        <f>+IF(VLOOKUP($B36,tablero!$S$5:$AC$200,J$4,FALSE)=0,"",VLOOKUP($B36,tablero!$S$5:$AC$200,J$4,FALSE))</f>
        <v/>
      </c>
    </row>
    <row r="37" spans="2:49" ht="24" x14ac:dyDescent="0.25">
      <c r="B37" s="63" t="s">
        <v>159</v>
      </c>
      <c r="C37" s="27" t="s">
        <v>160</v>
      </c>
      <c r="E37" s="49" t="str">
        <f>+IF(VLOOKUP($B37,tablero!$S$5:$AB$200,E$4,FALSE)=0,"",VLOOKUP($B37,tablero!$S$5:$AB$200,E$4,FALSE))</f>
        <v>x</v>
      </c>
      <c r="F37" s="49" t="str">
        <f>+IF(VLOOKUP($B37,tablero!$S$5:$AB$200,F$4,FALSE)=0,"",VLOOKUP($B37,tablero!$S$5:$AB$200,F$4,FALSE))</f>
        <v/>
      </c>
      <c r="G37" s="49" t="str">
        <f>+IF(VLOOKUP($B37,tablero!$S$5:$AB$200,G$4,FALSE)=0,"",VLOOKUP($B37,tablero!$S$5:$AB$200,G$4,FALSE))</f>
        <v/>
      </c>
      <c r="H37" s="49" t="str">
        <f>+IF(VLOOKUP($B37,tablero!$S$5:$AB$200,H$4,FALSE)=0,"",VLOOKUP($B37,tablero!$S$5:$AB$200,H$4,FALSE))</f>
        <v>x</v>
      </c>
      <c r="I37" s="49" t="str">
        <f>+IF(VLOOKUP($B37,tablero!$S$5:$AB$200,I$4,FALSE)=0,"",VLOOKUP($B37,tablero!$S$5:$AB$200,I$4,FALSE))</f>
        <v>x</v>
      </c>
      <c r="J37" s="49" t="str">
        <f>+IF(VLOOKUP($B37,tablero!$S$5:$AC$200,J$4,FALSE)=0,"",VLOOKUP($B37,tablero!$S$5:$AC$200,J$4,FALSE))</f>
        <v/>
      </c>
    </row>
    <row r="38" spans="2:49" x14ac:dyDescent="0.25">
      <c r="B38" s="63" t="s">
        <v>161</v>
      </c>
      <c r="C38" s="27" t="s">
        <v>1585</v>
      </c>
      <c r="E38" s="49" t="str">
        <f>+IF(VLOOKUP($B38,tablero!$S$5:$AB$200,E$4,FALSE)=0,"",VLOOKUP($B38,tablero!$S$5:$AB$200,E$4,FALSE))</f>
        <v>x</v>
      </c>
      <c r="F38" s="49" t="str">
        <f>+IF(VLOOKUP($B38,tablero!$S$5:$AB$200,F$4,FALSE)=0,"",VLOOKUP($B38,tablero!$S$5:$AB$200,F$4,FALSE))</f>
        <v>x</v>
      </c>
      <c r="G38" s="49" t="str">
        <f>+IF(VLOOKUP($B38,tablero!$S$5:$AB$200,G$4,FALSE)=0,"",VLOOKUP($B38,tablero!$S$5:$AB$200,G$4,FALSE))</f>
        <v/>
      </c>
      <c r="H38" s="49" t="str">
        <f>+IF(VLOOKUP($B38,tablero!$S$5:$AB$200,H$4,FALSE)=0,"",VLOOKUP($B38,tablero!$S$5:$AB$200,H$4,FALSE))</f>
        <v/>
      </c>
      <c r="I38" s="49" t="str">
        <f>+IF(VLOOKUP($B38,tablero!$S$5:$AB$200,I$4,FALSE)=0,"",VLOOKUP($B38,tablero!$S$5:$AB$200,I$4,FALSE))</f>
        <v/>
      </c>
      <c r="J38" s="49" t="str">
        <f>+IF(VLOOKUP($B38,tablero!$S$5:$AC$200,J$4,FALSE)=0,"",VLOOKUP($B38,tablero!$S$5:$AC$200,J$4,FALSE))</f>
        <v/>
      </c>
    </row>
    <row r="39" spans="2:49" ht="24" x14ac:dyDescent="0.25">
      <c r="B39" s="63" t="s">
        <v>162</v>
      </c>
      <c r="C39" s="27" t="s">
        <v>163</v>
      </c>
      <c r="E39" s="49" t="str">
        <f>+IF(VLOOKUP($B39,tablero!$S$5:$AB$200,E$4,FALSE)=0,"",VLOOKUP($B39,tablero!$S$5:$AB$200,E$4,FALSE))</f>
        <v>x</v>
      </c>
      <c r="F39" s="49" t="str">
        <f>+IF(VLOOKUP($B39,tablero!$S$5:$AB$200,F$4,FALSE)=0,"",VLOOKUP($B39,tablero!$S$5:$AB$200,F$4,FALSE))</f>
        <v>x</v>
      </c>
      <c r="G39" s="49"/>
      <c r="H39" s="49" t="str">
        <f>+IF(VLOOKUP($B39,tablero!$S$5:$AB$200,H$4,FALSE)=0,"",VLOOKUP($B39,tablero!$S$5:$AB$200,H$4,FALSE))</f>
        <v/>
      </c>
      <c r="I39" s="49" t="str">
        <f>+IF(VLOOKUP($B39,tablero!$S$5:$AB$200,I$4,FALSE)=0,"",VLOOKUP($B39,tablero!$S$5:$AB$200,I$4,FALSE))</f>
        <v/>
      </c>
      <c r="J39" s="49" t="str">
        <f>+IF(VLOOKUP($B39,tablero!$S$5:$AC$200,J$4,FALSE)=0,"",VLOOKUP($B39,tablero!$S$5:$AC$200,J$4,FALSE))</f>
        <v/>
      </c>
    </row>
    <row r="40" spans="2:49" x14ac:dyDescent="0.25">
      <c r="B40" s="63" t="s">
        <v>164</v>
      </c>
      <c r="C40" s="27" t="s">
        <v>165</v>
      </c>
      <c r="E40" s="49" t="str">
        <f>+IF(VLOOKUP($B40,tablero!$S$5:$AB$200,E$4,FALSE)=0,"",VLOOKUP($B40,tablero!$S$5:$AB$200,E$4,FALSE))</f>
        <v>x</v>
      </c>
      <c r="F40" s="49" t="str">
        <f>+IF(VLOOKUP($B40,tablero!$S$5:$AB$200,F$4,FALSE)=0,"",VLOOKUP($B40,tablero!$S$5:$AB$200,F$4,FALSE))</f>
        <v>x</v>
      </c>
      <c r="G40" s="49" t="str">
        <f>+IF(VLOOKUP($B40,tablero!$S$5:$AB$200,G$4,FALSE)=0,"",VLOOKUP($B40,tablero!$S$5:$AB$200,G$4,FALSE))</f>
        <v/>
      </c>
      <c r="H40" s="49" t="str">
        <f>+IF(VLOOKUP($B40,tablero!$S$5:$AB$200,H$4,FALSE)=0,"",VLOOKUP($B40,tablero!$S$5:$AB$200,H$4,FALSE))</f>
        <v/>
      </c>
      <c r="I40" s="49" t="str">
        <f>+IF(VLOOKUP($B40,tablero!$S$5:$AB$200,I$4,FALSE)=0,"",VLOOKUP($B40,tablero!$S$5:$AB$200,I$4,FALSE))</f>
        <v/>
      </c>
      <c r="J40" s="49" t="str">
        <f>+IF(VLOOKUP($B40,tablero!$S$5:$AC$200,J$4,FALSE)=0,"",VLOOKUP($B40,tablero!$S$5:$AC$200,J$4,FALSE))</f>
        <v/>
      </c>
    </row>
    <row r="41" spans="2:49" ht="24" x14ac:dyDescent="0.25">
      <c r="B41" s="63" t="s">
        <v>166</v>
      </c>
      <c r="C41" s="27" t="s">
        <v>167</v>
      </c>
      <c r="E41" s="49" t="str">
        <f>+IF(VLOOKUP($B41,tablero!$S$5:$AB$200,E$4,FALSE)=0,"",VLOOKUP($B41,tablero!$S$5:$AB$200,E$4,FALSE))</f>
        <v>x</v>
      </c>
      <c r="F41" s="49" t="str">
        <f>+IF(VLOOKUP($B41,tablero!$S$5:$AB$200,F$4,FALSE)=0,"",VLOOKUP($B41,tablero!$S$5:$AB$200,F$4,FALSE))</f>
        <v>x</v>
      </c>
      <c r="G41" s="49" t="str">
        <f>+IF(VLOOKUP($B41,tablero!$S$5:$AB$200,G$4,FALSE)=0,"",VLOOKUP($B41,tablero!$S$5:$AB$200,G$4,FALSE))</f>
        <v/>
      </c>
      <c r="H41" s="49" t="str">
        <f>+IF(VLOOKUP($B41,tablero!$S$5:$AB$200,H$4,FALSE)=0,"",VLOOKUP($B41,tablero!$S$5:$AB$200,H$4,FALSE))</f>
        <v/>
      </c>
      <c r="I41" s="49" t="str">
        <f>+IF(VLOOKUP($B41,tablero!$S$5:$AB$200,I$4,FALSE)=0,"",VLOOKUP($B41,tablero!$S$5:$AB$200,I$4,FALSE))</f>
        <v/>
      </c>
      <c r="J41" s="49" t="str">
        <f>+IF(VLOOKUP($B41,tablero!$S$5:$AC$200,J$4,FALSE)=0,"",VLOOKUP($B41,tablero!$S$5:$AC$200,J$4,FALSE))</f>
        <v/>
      </c>
    </row>
    <row r="42" spans="2:49" x14ac:dyDescent="0.25">
      <c r="B42" s="63" t="s">
        <v>1360</v>
      </c>
      <c r="C42" s="27" t="s">
        <v>1359</v>
      </c>
      <c r="E42" s="49" t="str">
        <f>+IF(VLOOKUP($B42,tablero!$S$5:$AB$200,E$4,FALSE)=0,"",VLOOKUP($B42,tablero!$S$5:$AB$200,E$4,FALSE))</f>
        <v>x</v>
      </c>
      <c r="F42" s="49" t="str">
        <f>+IF(VLOOKUP($B42,tablero!$S$5:$AB$200,F$4,FALSE)=0,"",VLOOKUP($B42,tablero!$S$5:$AB$200,F$4,FALSE))</f>
        <v/>
      </c>
      <c r="G42" s="49" t="str">
        <f>+IF(VLOOKUP($B42,tablero!$S$5:$AB$200,G$4,FALSE)=0,"",VLOOKUP($B42,tablero!$S$5:$AB$200,G$4,FALSE))</f>
        <v/>
      </c>
      <c r="H42" s="49" t="str">
        <f>+IF(VLOOKUP($B42,tablero!$S$5:$AB$200,H$4,FALSE)=0,"",VLOOKUP($B42,tablero!$S$5:$AB$200,H$4,FALSE))</f>
        <v/>
      </c>
      <c r="I42" s="49" t="str">
        <f>+IF(VLOOKUP($B42,tablero!$S$5:$AB$200,I$4,FALSE)=0,"",VLOOKUP($B42,tablero!$S$5:$AB$200,I$4,FALSE))</f>
        <v/>
      </c>
      <c r="J42" s="49" t="str">
        <f>+IF(VLOOKUP($B42,tablero!$S$5:$AC$200,J$4,FALSE)=0,"",VLOOKUP($B42,tablero!$S$5:$AC$200,J$4,FALSE))</f>
        <v/>
      </c>
    </row>
    <row r="43" spans="2:49" x14ac:dyDescent="0.25">
      <c r="B43" s="46"/>
    </row>
    <row r="44" spans="2:49" ht="12.75" x14ac:dyDescent="0.25">
      <c r="B44" s="25" t="s">
        <v>168</v>
      </c>
    </row>
    <row r="45" spans="2:49" s="40" customFormat="1" ht="15" x14ac:dyDescent="0.25">
      <c r="B45" s="51" t="s">
        <v>169</v>
      </c>
      <c r="C45" s="52"/>
      <c r="D45" s="45"/>
      <c r="E45" s="307" t="s">
        <v>1567</v>
      </c>
      <c r="F45" s="307"/>
      <c r="G45" s="307"/>
      <c r="H45" s="307"/>
      <c r="I45" s="307"/>
      <c r="J45" s="307"/>
      <c r="AF45" s="41"/>
      <c r="AG45" s="41"/>
      <c r="AH45" s="41"/>
      <c r="AI45" s="41"/>
      <c r="AJ45" s="41"/>
      <c r="AK45" s="41"/>
      <c r="AL45" s="41"/>
      <c r="AM45" s="41"/>
      <c r="AN45" s="41"/>
      <c r="AO45" s="41"/>
      <c r="AP45" s="41"/>
      <c r="AQ45" s="41"/>
      <c r="AR45" s="41"/>
      <c r="AS45" s="41"/>
      <c r="AT45" s="41"/>
      <c r="AU45" s="41"/>
      <c r="AV45" s="41"/>
      <c r="AW45" s="41"/>
    </row>
    <row r="46" spans="2:49" ht="12.75" x14ac:dyDescent="0.25">
      <c r="B46" s="53" t="s">
        <v>170</v>
      </c>
      <c r="C46" s="54"/>
      <c r="E46" s="47" t="s">
        <v>1562</v>
      </c>
      <c r="F46" s="48" t="s">
        <v>1563</v>
      </c>
      <c r="G46" s="48" t="s">
        <v>1564</v>
      </c>
      <c r="H46" s="48" t="s">
        <v>1565</v>
      </c>
      <c r="I46" s="48" t="s">
        <v>1566</v>
      </c>
      <c r="J46" s="48" t="s">
        <v>1576</v>
      </c>
    </row>
    <row r="47" spans="2:49" x14ac:dyDescent="0.25">
      <c r="B47" s="63" t="s">
        <v>171</v>
      </c>
      <c r="C47" s="27" t="s">
        <v>528</v>
      </c>
      <c r="E47" s="49" t="str">
        <f>+IF(VLOOKUP($B47,tablero!$S$5:$AB$200,E$4,FALSE)=0,"",VLOOKUP($B47,tablero!$S$5:$AB$200,E$4,FALSE))</f>
        <v>x</v>
      </c>
      <c r="F47" s="49" t="str">
        <f>+IF(VLOOKUP($B47,tablero!$S$5:$AB$200,F$4,FALSE)=0,"",VLOOKUP($B47,tablero!$S$5:$AB$200,F$4,FALSE))</f>
        <v>x</v>
      </c>
      <c r="G47" s="49" t="str">
        <f>+IF(VLOOKUP($B47,tablero!$S$5:$AB$200,G$4,FALSE)=0,"",VLOOKUP($B47,tablero!$S$5:$AB$200,G$4,FALSE))</f>
        <v>x</v>
      </c>
      <c r="H47" s="49" t="str">
        <f>+IF(VLOOKUP($B47,tablero!$S$5:$AB$200,H$4,FALSE)=0,"",VLOOKUP($B47,tablero!$S$5:$AB$200,H$4,FALSE))</f>
        <v>x</v>
      </c>
      <c r="I47" s="49" t="str">
        <f>+IF(VLOOKUP($B47,tablero!$S$5:$AB$200,I$4,FALSE)=0,"",VLOOKUP($B47,tablero!$S$5:$AB$200,I$4,FALSE))</f>
        <v>x</v>
      </c>
      <c r="J47" s="49" t="str">
        <f>+IF(VLOOKUP($B47,tablero!$S$5:$AC$200,J$4,FALSE)=0,"",VLOOKUP($B47,tablero!$S$5:$AC$200,J$4,FALSE))</f>
        <v>x</v>
      </c>
    </row>
    <row r="48" spans="2:49" x14ac:dyDescent="0.25">
      <c r="B48" s="63" t="s">
        <v>172</v>
      </c>
      <c r="C48" s="27" t="s">
        <v>522</v>
      </c>
      <c r="E48" s="49" t="str">
        <f>+IF(VLOOKUP($B48,tablero!$S$5:$AB$200,E$4,FALSE)=0,"",VLOOKUP($B48,tablero!$S$5:$AB$200,E$4,FALSE))</f>
        <v>x</v>
      </c>
      <c r="F48" s="49"/>
      <c r="G48" s="49" t="str">
        <f>+IF(VLOOKUP($B48,tablero!$S$5:$AB$200,G$4,FALSE)=0,"",VLOOKUP($B48,tablero!$S$5:$AB$200,G$4,FALSE))</f>
        <v/>
      </c>
      <c r="H48" s="49" t="str">
        <f>+IF(VLOOKUP($B48,tablero!$S$5:$AB$200,H$4,FALSE)=0,"",VLOOKUP($B48,tablero!$S$5:$AB$200,H$4,FALSE))</f>
        <v>x</v>
      </c>
      <c r="I48" s="49" t="str">
        <f>+IF(VLOOKUP($B48,tablero!$S$5:$AB$200,I$4,FALSE)=0,"",VLOOKUP($B48,tablero!$S$5:$AB$200,I$4,FALSE))</f>
        <v>x</v>
      </c>
      <c r="J48" s="49" t="str">
        <f>+IF(VLOOKUP($B48,tablero!$S$5:$AC$200,J$4,FALSE)=0,"",VLOOKUP($B48,tablero!$S$5:$AC$200,J$4,FALSE))</f>
        <v/>
      </c>
    </row>
    <row r="49" spans="2:49" ht="24" x14ac:dyDescent="0.25">
      <c r="B49" s="63" t="s">
        <v>173</v>
      </c>
      <c r="C49" s="27" t="s">
        <v>174</v>
      </c>
      <c r="E49" s="49" t="str">
        <f>+IF(VLOOKUP($B49,tablero!$S$5:$AB$200,E$4,FALSE)=0,"",VLOOKUP($B49,tablero!$S$5:$AB$200,E$4,FALSE))</f>
        <v>x</v>
      </c>
      <c r="F49" s="49" t="str">
        <f>+IF(VLOOKUP($B49,tablero!$S$5:$AB$200,F$4,FALSE)=0,"",VLOOKUP($B49,tablero!$S$5:$AB$200,F$4,FALSE))</f>
        <v/>
      </c>
      <c r="G49" s="49" t="str">
        <f>+IF(VLOOKUP($B49,tablero!$S$5:$AB$200,G$4,FALSE)=0,"",VLOOKUP($B49,tablero!$S$5:$AB$200,G$4,FALSE))</f>
        <v/>
      </c>
      <c r="H49" s="49" t="str">
        <f>+IF(VLOOKUP($B49,tablero!$S$5:$AB$200,H$4,FALSE)=0,"",VLOOKUP($B49,tablero!$S$5:$AB$200,H$4,FALSE))</f>
        <v>x</v>
      </c>
      <c r="I49" s="49" t="str">
        <f>+IF(VLOOKUP($B49,tablero!$S$5:$AB$200,I$4,FALSE)=0,"",VLOOKUP($B49,tablero!$S$5:$AB$200,I$4,FALSE))</f>
        <v>x</v>
      </c>
      <c r="J49" s="49" t="str">
        <f>+IF(VLOOKUP($B49,tablero!$S$5:$AC$200,J$4,FALSE)=0,"",VLOOKUP($B49,tablero!$S$5:$AC$200,J$4,FALSE))</f>
        <v/>
      </c>
    </row>
    <row r="50" spans="2:49" x14ac:dyDescent="0.25">
      <c r="B50" s="63" t="s">
        <v>175</v>
      </c>
      <c r="C50" s="27" t="s">
        <v>510</v>
      </c>
      <c r="E50" s="49" t="str">
        <f>+IF(VLOOKUP($B50,tablero!$S$5:$AB$200,E$4,FALSE)=0,"",VLOOKUP($B50,tablero!$S$5:$AB$200,E$4,FALSE))</f>
        <v>x</v>
      </c>
      <c r="F50" s="49" t="str">
        <f>+IF(VLOOKUP($B50,tablero!$S$5:$AB$200,F$4,FALSE)=0,"",VLOOKUP($B50,tablero!$S$5:$AB$200,F$4,FALSE))</f>
        <v/>
      </c>
      <c r="G50" s="49" t="str">
        <f>+IF(VLOOKUP($B50,tablero!$S$5:$AB$200,G$4,FALSE)=0,"",VLOOKUP($B50,tablero!$S$5:$AB$200,G$4,FALSE))</f>
        <v/>
      </c>
      <c r="H50" s="49" t="str">
        <f>+IF(VLOOKUP($B50,tablero!$S$5:$AB$200,H$4,FALSE)=0,"",VLOOKUP($B50,tablero!$S$5:$AB$200,H$4,FALSE))</f>
        <v>x</v>
      </c>
      <c r="I50" s="49" t="str">
        <f>+IF(VLOOKUP($B50,tablero!$S$5:$AB$200,I$4,FALSE)=0,"",VLOOKUP($B50,tablero!$S$5:$AB$200,I$4,FALSE))</f>
        <v>x</v>
      </c>
      <c r="J50" s="49" t="str">
        <f>+IF(VLOOKUP($B50,tablero!$S$5:$AC$200,J$4,FALSE)=0,"",VLOOKUP($B50,tablero!$S$5:$AC$200,J$4,FALSE))</f>
        <v/>
      </c>
    </row>
    <row r="51" spans="2:49" x14ac:dyDescent="0.25">
      <c r="B51" s="63" t="s">
        <v>1361</v>
      </c>
      <c r="C51" s="27" t="s">
        <v>1359</v>
      </c>
      <c r="E51" s="49" t="str">
        <f>+IF(VLOOKUP($B51,tablero!$S$5:$AB$200,E$4,FALSE)=0,"",VLOOKUP($B51,tablero!$S$5:$AB$200,E$4,FALSE))</f>
        <v>x</v>
      </c>
      <c r="F51" s="49" t="str">
        <f>+IF(VLOOKUP($B51,tablero!$S$5:$AB$200,F$4,FALSE)=0,"",VLOOKUP($B51,tablero!$S$5:$AB$200,F$4,FALSE))</f>
        <v/>
      </c>
      <c r="G51" s="49" t="str">
        <f>+IF(VLOOKUP($B51,tablero!$S$5:$AB$200,G$4,FALSE)=0,"",VLOOKUP($B51,tablero!$S$5:$AB$200,G$4,FALSE))</f>
        <v/>
      </c>
      <c r="H51" s="49" t="str">
        <f>+IF(VLOOKUP($B51,tablero!$S$5:$AB$200,H$4,FALSE)=0,"",VLOOKUP($B51,tablero!$S$5:$AB$200,H$4,FALSE))</f>
        <v/>
      </c>
      <c r="I51" s="49" t="str">
        <f>+IF(VLOOKUP($B51,tablero!$S$5:$AB$200,I$4,FALSE)=0,"",VLOOKUP($B51,tablero!$S$5:$AB$200,I$4,FALSE))</f>
        <v/>
      </c>
      <c r="J51" s="49" t="str">
        <f>+IF(VLOOKUP($B51,tablero!$S$5:$AC$200,J$4,FALSE)=0,"",VLOOKUP($B51,tablero!$S$5:$AC$200,J$4,FALSE))</f>
        <v/>
      </c>
    </row>
    <row r="52" spans="2:49" x14ac:dyDescent="0.25">
      <c r="B52" s="46"/>
    </row>
    <row r="53" spans="2:49" ht="12.75" x14ac:dyDescent="0.25">
      <c r="B53" s="25" t="s">
        <v>176</v>
      </c>
    </row>
    <row r="54" spans="2:49" s="40" customFormat="1" ht="15" x14ac:dyDescent="0.25">
      <c r="B54" s="51" t="s">
        <v>177</v>
      </c>
      <c r="C54" s="52"/>
      <c r="D54" s="45"/>
      <c r="E54" s="307" t="s">
        <v>1567</v>
      </c>
      <c r="F54" s="307"/>
      <c r="G54" s="307"/>
      <c r="H54" s="307"/>
      <c r="I54" s="307"/>
      <c r="J54" s="307"/>
      <c r="AF54" s="41"/>
      <c r="AG54" s="41"/>
      <c r="AH54" s="41"/>
      <c r="AI54" s="41"/>
      <c r="AJ54" s="41"/>
      <c r="AK54" s="41"/>
      <c r="AL54" s="41"/>
      <c r="AM54" s="41"/>
      <c r="AN54" s="41"/>
      <c r="AO54" s="41"/>
      <c r="AP54" s="41"/>
      <c r="AQ54" s="41"/>
      <c r="AR54" s="41"/>
      <c r="AS54" s="41"/>
      <c r="AT54" s="41"/>
      <c r="AU54" s="41"/>
      <c r="AV54" s="41"/>
      <c r="AW54" s="41"/>
    </row>
    <row r="55" spans="2:49" ht="12.75" x14ac:dyDescent="0.25">
      <c r="B55" s="59" t="s">
        <v>178</v>
      </c>
      <c r="C55" s="60"/>
      <c r="E55" s="47" t="s">
        <v>1562</v>
      </c>
      <c r="F55" s="48" t="s">
        <v>1563</v>
      </c>
      <c r="G55" s="48" t="s">
        <v>1564</v>
      </c>
      <c r="H55" s="48" t="s">
        <v>1565</v>
      </c>
      <c r="I55" s="48" t="s">
        <v>1566</v>
      </c>
      <c r="J55" s="48" t="s">
        <v>1576</v>
      </c>
    </row>
    <row r="56" spans="2:49" ht="24" x14ac:dyDescent="0.25">
      <c r="B56" s="63" t="s">
        <v>179</v>
      </c>
      <c r="C56" s="27" t="s">
        <v>180</v>
      </c>
      <c r="E56" s="49" t="str">
        <f>+IF(VLOOKUP($B56,tablero!$S$5:$AB$200,E$4,FALSE)=0,"",VLOOKUP($B56,tablero!$S$5:$AB$200,E$4,FALSE))</f>
        <v>x</v>
      </c>
      <c r="F56" s="49" t="str">
        <f>+IF(VLOOKUP($B56,tablero!$S$5:$AB$200,F$4,FALSE)=0,"",VLOOKUP($B56,tablero!$S$5:$AB$200,F$4,FALSE))</f>
        <v>x</v>
      </c>
      <c r="G56" s="49" t="str">
        <f>+IF(VLOOKUP($B56,tablero!$S$5:$AB$200,G$4,FALSE)=0,"",VLOOKUP($B56,tablero!$S$5:$AB$200,G$4,FALSE))</f>
        <v>x</v>
      </c>
      <c r="H56" s="49" t="str">
        <f>+IF(VLOOKUP($B56,tablero!$S$5:$AB$200,H$4,FALSE)=0,"",VLOOKUP($B56,tablero!$S$5:$AB$200,H$4,FALSE))</f>
        <v>x</v>
      </c>
      <c r="I56" s="49" t="str">
        <f>+IF(VLOOKUP($B56,tablero!$S$5:$AB$200,I$4,FALSE)=0,"",VLOOKUP($B56,tablero!$S$5:$AB$200,I$4,FALSE))</f>
        <v/>
      </c>
      <c r="J56" s="49" t="str">
        <f>+IF(VLOOKUP($B56,tablero!$S$5:$AC$200,J$4,FALSE)=0,"",VLOOKUP($B56,tablero!$S$5:$AC$200,J$4,FALSE))</f>
        <v/>
      </c>
    </row>
    <row r="57" spans="2:49" ht="24" x14ac:dyDescent="0.25">
      <c r="B57" s="63" t="s">
        <v>181</v>
      </c>
      <c r="C57" s="27" t="s">
        <v>182</v>
      </c>
      <c r="E57" s="49" t="str">
        <f>+IF(VLOOKUP($B57,tablero!$S$5:$AB$200,E$4,FALSE)=0,"",VLOOKUP($B57,tablero!$S$5:$AB$200,E$4,FALSE))</f>
        <v>x</v>
      </c>
      <c r="F57" s="49" t="str">
        <f>+IF(VLOOKUP($B57,tablero!$S$5:$AB$200,F$4,FALSE)=0,"",VLOOKUP($B57,tablero!$S$5:$AB$200,F$4,FALSE))</f>
        <v>x</v>
      </c>
      <c r="G57" s="49" t="s">
        <v>1568</v>
      </c>
      <c r="H57" s="49" t="str">
        <f>+IF(VLOOKUP($B57,tablero!$S$5:$AB$200,H$4,FALSE)=0,"",VLOOKUP($B57,tablero!$S$5:$AB$200,H$4,FALSE))</f>
        <v>x</v>
      </c>
      <c r="I57" s="49" t="str">
        <f>+IF(VLOOKUP($B57,tablero!$S$5:$AB$200,I$4,FALSE)=0,"",VLOOKUP($B57,tablero!$S$5:$AB$200,I$4,FALSE))</f>
        <v/>
      </c>
      <c r="J57" s="49" t="str">
        <f>+IF(VLOOKUP($B57,tablero!$S$5:$AC$200,J$4,FALSE)=0,"",VLOOKUP($B57,tablero!$S$5:$AC$200,J$4,FALSE))</f>
        <v/>
      </c>
    </row>
    <row r="58" spans="2:49" x14ac:dyDescent="0.25">
      <c r="B58" s="63" t="s">
        <v>183</v>
      </c>
      <c r="C58" s="27" t="s">
        <v>658</v>
      </c>
      <c r="E58" s="49" t="str">
        <f>+IF(VLOOKUP($B58,tablero!$S$5:$AB$200,E$4,FALSE)=0,"",VLOOKUP($B58,tablero!$S$5:$AB$200,E$4,FALSE))</f>
        <v>x</v>
      </c>
      <c r="F58" s="49" t="str">
        <f>+IF(VLOOKUP($B58,tablero!$S$5:$AB$200,F$4,FALSE)=0,"",VLOOKUP($B58,tablero!$S$5:$AB$200,F$4,FALSE))</f>
        <v/>
      </c>
      <c r="G58" s="49" t="str">
        <f>+IF(VLOOKUP($B58,tablero!$S$5:$AB$200,G$4,FALSE)=0,"",VLOOKUP($B58,tablero!$S$5:$AB$200,G$4,FALSE))</f>
        <v/>
      </c>
      <c r="H58" s="49" t="str">
        <f>+IF(VLOOKUP($B58,tablero!$S$5:$AB$200,H$4,FALSE)=0,"",VLOOKUP($B58,tablero!$S$5:$AB$200,H$4,FALSE))</f>
        <v>x</v>
      </c>
      <c r="I58" s="49" t="str">
        <f>+IF(VLOOKUP($B58,tablero!$S$5:$AB$200,I$4,FALSE)=0,"",VLOOKUP($B58,tablero!$S$5:$AB$200,I$4,FALSE))</f>
        <v>x</v>
      </c>
      <c r="J58" s="49" t="str">
        <f>+IF(VLOOKUP($B58,tablero!$S$5:$AC$200,J$4,FALSE)=0,"",VLOOKUP($B58,tablero!$S$5:$AC$200,J$4,FALSE))</f>
        <v/>
      </c>
    </row>
    <row r="59" spans="2:49" x14ac:dyDescent="0.25">
      <c r="B59" s="63" t="s">
        <v>184</v>
      </c>
      <c r="C59" s="27" t="s">
        <v>659</v>
      </c>
      <c r="E59" s="49" t="str">
        <f>+IF(VLOOKUP($B59,tablero!$S$5:$AB$200,E$4,FALSE)=0,"",VLOOKUP($B59,tablero!$S$5:$AB$200,E$4,FALSE))</f>
        <v>x</v>
      </c>
      <c r="F59" s="49" t="str">
        <f>+IF(VLOOKUP($B59,tablero!$S$5:$AB$200,F$4,FALSE)=0,"",VLOOKUP($B59,tablero!$S$5:$AB$200,F$4,FALSE))</f>
        <v/>
      </c>
      <c r="G59" s="49" t="str">
        <f>+IF(VLOOKUP($B59,tablero!$S$5:$AB$200,G$4,FALSE)=0,"",VLOOKUP($B59,tablero!$S$5:$AB$200,G$4,FALSE))</f>
        <v/>
      </c>
      <c r="H59" s="49" t="str">
        <f>+IF(VLOOKUP($B59,tablero!$S$5:$AB$200,H$4,FALSE)=0,"",VLOOKUP($B59,tablero!$S$5:$AB$200,H$4,FALSE))</f>
        <v>x</v>
      </c>
      <c r="I59" s="49" t="str">
        <f>+IF(VLOOKUP($B59,tablero!$S$5:$AB$200,I$4,FALSE)=0,"",VLOOKUP($B59,tablero!$S$5:$AB$200,I$4,FALSE))</f>
        <v>x</v>
      </c>
      <c r="J59" s="49" t="str">
        <f>+IF(VLOOKUP($B59,tablero!$S$5:$AC$200,J$4,FALSE)=0,"",VLOOKUP($B59,tablero!$S$5:$AC$200,J$4,FALSE))</f>
        <v/>
      </c>
    </row>
    <row r="60" spans="2:49" ht="24" x14ac:dyDescent="0.25">
      <c r="B60" s="63" t="s">
        <v>185</v>
      </c>
      <c r="C60" s="27" t="s">
        <v>186</v>
      </c>
      <c r="E60" s="49" t="str">
        <f>+IF(VLOOKUP($B60,tablero!$S$5:$AB$200,E$4,FALSE)=0,"",VLOOKUP($B60,tablero!$S$5:$AB$200,E$4,FALSE))</f>
        <v>x</v>
      </c>
      <c r="F60" s="49" t="str">
        <f>+IF(VLOOKUP($B60,tablero!$S$5:$AB$200,F$4,FALSE)=0,"",VLOOKUP($B60,tablero!$S$5:$AB$200,F$4,FALSE))</f>
        <v>x</v>
      </c>
      <c r="G60" s="49" t="s">
        <v>1568</v>
      </c>
      <c r="H60" s="49" t="str">
        <f>+IF(VLOOKUP($B60,tablero!$S$5:$AB$200,H$4,FALSE)=0,"",VLOOKUP($B60,tablero!$S$5:$AB$200,H$4,FALSE))</f>
        <v>x</v>
      </c>
      <c r="I60" s="49" t="str">
        <f>+IF(VLOOKUP($B60,tablero!$S$5:$AB$200,I$4,FALSE)=0,"",VLOOKUP($B60,tablero!$S$5:$AB$200,I$4,FALSE))</f>
        <v>x</v>
      </c>
      <c r="J60" s="49" t="str">
        <f>+IF(VLOOKUP($B60,tablero!$S$5:$AC$200,J$4,FALSE)=0,"",VLOOKUP($B60,tablero!$S$5:$AC$200,J$4,FALSE))</f>
        <v/>
      </c>
    </row>
    <row r="61" spans="2:49" ht="12" customHeight="1" x14ac:dyDescent="0.25">
      <c r="B61" s="63" t="s">
        <v>187</v>
      </c>
      <c r="C61" s="27" t="s">
        <v>2121</v>
      </c>
      <c r="E61" s="49" t="str">
        <f>+IF(VLOOKUP($B61,tablero!$S$5:$AB$200,E$4,FALSE)=0,"",VLOOKUP($B61,tablero!$S$5:$AB$200,E$4,FALSE))</f>
        <v>x</v>
      </c>
      <c r="F61" s="49" t="str">
        <f>+IF(VLOOKUP($B61,tablero!$S$5:$AB$200,F$4,FALSE)=0,"",VLOOKUP($B61,tablero!$S$5:$AB$200,F$4,FALSE))</f>
        <v>x</v>
      </c>
      <c r="G61" s="49" t="s">
        <v>1568</v>
      </c>
      <c r="H61" s="49" t="str">
        <f>+IF(VLOOKUP($B61,tablero!$S$5:$AB$200,H$4,FALSE)=0,"",VLOOKUP($B61,tablero!$S$5:$AB$200,H$4,FALSE))</f>
        <v>x</v>
      </c>
      <c r="I61" s="49" t="str">
        <f>+IF(VLOOKUP($B61,tablero!$S$5:$AB$200,I$4,FALSE)=0,"",VLOOKUP($B61,tablero!$S$5:$AB$200,I$4,FALSE))</f>
        <v>x</v>
      </c>
      <c r="J61" s="49" t="str">
        <f>+IF(VLOOKUP($B61,tablero!$S$5:$AC$200,J$4,FALSE)=0,"",VLOOKUP($B61,tablero!$S$5:$AC$200,J$4,FALSE))</f>
        <v/>
      </c>
    </row>
    <row r="62" spans="2:49" x14ac:dyDescent="0.25">
      <c r="B62" s="63" t="s">
        <v>188</v>
      </c>
      <c r="C62" s="27" t="s">
        <v>660</v>
      </c>
      <c r="E62" s="49" t="str">
        <f>+IF(VLOOKUP($B62,tablero!$S$5:$AB$200,E$4,FALSE)=0,"",VLOOKUP($B62,tablero!$S$5:$AB$200,E$4,FALSE))</f>
        <v>x</v>
      </c>
      <c r="F62" s="49" t="str">
        <f>+IF(VLOOKUP($B62,tablero!$S$5:$AB$200,F$4,FALSE)=0,"",VLOOKUP($B62,tablero!$S$5:$AB$200,F$4,FALSE))</f>
        <v/>
      </c>
      <c r="G62" s="49" t="str">
        <f>+IF(VLOOKUP($B62,tablero!$S$5:$AB$200,G$4,FALSE)=0,"",VLOOKUP($B62,tablero!$S$5:$AB$200,G$4,FALSE))</f>
        <v/>
      </c>
      <c r="H62" s="49" t="str">
        <f>+IF(VLOOKUP($B62,tablero!$S$5:$AB$200,H$4,FALSE)=0,"",VLOOKUP($B62,tablero!$S$5:$AB$200,H$4,FALSE))</f>
        <v>x</v>
      </c>
      <c r="I62" s="49" t="str">
        <f>+IF(VLOOKUP($B62,tablero!$S$5:$AB$200,I$4,FALSE)=0,"",VLOOKUP($B62,tablero!$S$5:$AB$200,I$4,FALSE))</f>
        <v>x</v>
      </c>
      <c r="J62" s="49" t="str">
        <f>+IF(VLOOKUP($B62,tablero!$S$5:$AC$200,J$4,FALSE)=0,"",VLOOKUP($B62,tablero!$S$5:$AC$200,J$4,FALSE))</f>
        <v/>
      </c>
    </row>
    <row r="63" spans="2:49" ht="24" x14ac:dyDescent="0.25">
      <c r="B63" s="63" t="s">
        <v>189</v>
      </c>
      <c r="C63" s="27" t="s">
        <v>661</v>
      </c>
      <c r="E63" s="49" t="str">
        <f>+IF(VLOOKUP($B63,tablero!$S$5:$AB$200,E$4,FALSE)=0,"",VLOOKUP($B63,tablero!$S$5:$AB$200,E$4,FALSE))</f>
        <v>x</v>
      </c>
      <c r="F63" s="49" t="str">
        <f>+IF(VLOOKUP($B63,tablero!$S$5:$AB$200,F$4,FALSE)=0,"",VLOOKUP($B63,tablero!$S$5:$AB$200,F$4,FALSE))</f>
        <v/>
      </c>
      <c r="G63" s="49" t="str">
        <f>+IF(VLOOKUP($B63,tablero!$S$5:$AB$200,G$4,FALSE)=0,"",VLOOKUP($B63,tablero!$S$5:$AB$200,G$4,FALSE))</f>
        <v/>
      </c>
      <c r="H63" s="49" t="str">
        <f>+IF(VLOOKUP($B63,tablero!$S$5:$AB$200,H$4,FALSE)=0,"",VLOOKUP($B63,tablero!$S$5:$AB$200,H$4,FALSE))</f>
        <v>x</v>
      </c>
      <c r="I63" s="49" t="str">
        <f>+IF(VLOOKUP($B63,tablero!$S$5:$AB$200,I$4,FALSE)=0,"",VLOOKUP($B63,tablero!$S$5:$AB$200,I$4,FALSE))</f>
        <v>x</v>
      </c>
      <c r="J63" s="49" t="str">
        <f>+IF(VLOOKUP($B63,tablero!$S$5:$AC$200,J$4,FALSE)=0,"",VLOOKUP($B63,tablero!$S$5:$AC$200,J$4,FALSE))</f>
        <v/>
      </c>
    </row>
    <row r="64" spans="2:49" x14ac:dyDescent="0.25">
      <c r="B64" s="63" t="s">
        <v>190</v>
      </c>
      <c r="C64" s="27" t="s">
        <v>662</v>
      </c>
      <c r="E64" s="49" t="str">
        <f>+IF(VLOOKUP($B64,tablero!$S$5:$AB$200,E$4,FALSE)=0,"",VLOOKUP($B64,tablero!$S$5:$AB$200,E$4,FALSE))</f>
        <v>x</v>
      </c>
      <c r="F64" s="49" t="str">
        <f>+IF(VLOOKUP($B64,tablero!$S$5:$AB$200,F$4,FALSE)=0,"",VLOOKUP($B64,tablero!$S$5:$AB$200,F$4,FALSE))</f>
        <v/>
      </c>
      <c r="G64" s="49" t="str">
        <f>+IF(VLOOKUP($B64,tablero!$S$5:$AB$200,G$4,FALSE)=0,"",VLOOKUP($B64,tablero!$S$5:$AB$200,G$4,FALSE))</f>
        <v/>
      </c>
      <c r="H64" s="49" t="str">
        <f>+IF(VLOOKUP($B64,tablero!$S$5:$AB$200,H$4,FALSE)=0,"",VLOOKUP($B64,tablero!$S$5:$AB$200,H$4,FALSE))</f>
        <v>x</v>
      </c>
      <c r="I64" s="49" t="str">
        <f>+IF(VLOOKUP($B64,tablero!$S$5:$AB$200,I$4,FALSE)=0,"",VLOOKUP($B64,tablero!$S$5:$AB$200,I$4,FALSE))</f>
        <v>x</v>
      </c>
      <c r="J64" s="49" t="str">
        <f>+IF(VLOOKUP($B64,tablero!$S$5:$AC$200,J$4,FALSE)=0,"",VLOOKUP($B64,tablero!$S$5:$AC$200,J$4,FALSE))</f>
        <v/>
      </c>
    </row>
    <row r="65" spans="2:49" ht="24" x14ac:dyDescent="0.25">
      <c r="B65" s="63" t="s">
        <v>191</v>
      </c>
      <c r="C65" s="27" t="s">
        <v>1587</v>
      </c>
      <c r="E65" s="49" t="str">
        <f>+IF(VLOOKUP($B65,tablero!$S$5:$AB$200,E$4,FALSE)=0,"",VLOOKUP($B65,tablero!$S$5:$AB$200,E$4,FALSE))</f>
        <v>x</v>
      </c>
      <c r="F65" s="49" t="str">
        <f>+IF(VLOOKUP($B65,tablero!$S$5:$AB$200,F$4,FALSE)=0,"",VLOOKUP($B65,tablero!$S$5:$AB$200,F$4,FALSE))</f>
        <v>x</v>
      </c>
      <c r="G65" s="49" t="s">
        <v>1568</v>
      </c>
      <c r="H65" s="49" t="str">
        <f>+IF(VLOOKUP($B65,tablero!$S$5:$AB$200,H$4,FALSE)=0,"",VLOOKUP($B65,tablero!$S$5:$AB$200,H$4,FALSE))</f>
        <v/>
      </c>
      <c r="I65" s="49" t="str">
        <f>+IF(VLOOKUP($B65,tablero!$S$5:$AB$200,I$4,FALSE)=0,"",VLOOKUP($B65,tablero!$S$5:$AB$200,I$4,FALSE))</f>
        <v/>
      </c>
      <c r="J65" s="49" t="str">
        <f>+IF(VLOOKUP($B65,tablero!$S$5:$AC$200,J$4,FALSE)=0,"",VLOOKUP($B65,tablero!$S$5:$AC$200,J$4,FALSE))</f>
        <v/>
      </c>
    </row>
    <row r="66" spans="2:49" ht="24" x14ac:dyDescent="0.25">
      <c r="B66" s="63" t="s">
        <v>192</v>
      </c>
      <c r="C66" s="27" t="s">
        <v>193</v>
      </c>
      <c r="E66" s="49" t="str">
        <f>+IF(VLOOKUP($B66,tablero!$S$5:$AB$200,E$4,FALSE)=0,"",VLOOKUP($B66,tablero!$S$5:$AB$200,E$4,FALSE))</f>
        <v>x</v>
      </c>
      <c r="F66" s="49" t="str">
        <f>+IF(VLOOKUP($B66,tablero!$S$5:$AB$200,F$4,FALSE)=0,"",VLOOKUP($B66,tablero!$S$5:$AB$200,F$4,FALSE))</f>
        <v>x</v>
      </c>
      <c r="G66" s="49" t="s">
        <v>1568</v>
      </c>
      <c r="H66" s="49" t="str">
        <f>+IF(VLOOKUP($B66,tablero!$S$5:$AB$200,H$4,FALSE)=0,"",VLOOKUP($B66,tablero!$S$5:$AB$200,H$4,FALSE))</f>
        <v/>
      </c>
      <c r="I66" s="49" t="str">
        <f>+IF(VLOOKUP($B66,tablero!$S$5:$AB$200,I$4,FALSE)=0,"",VLOOKUP($B66,tablero!$S$5:$AB$200,I$4,FALSE))</f>
        <v/>
      </c>
      <c r="J66" s="49" t="str">
        <f>+IF(VLOOKUP($B66,tablero!$S$5:$AC$200,J$4,FALSE)=0,"",VLOOKUP($B66,tablero!$S$5:$AC$200,J$4,FALSE))</f>
        <v/>
      </c>
    </row>
    <row r="67" spans="2:49" ht="24" hidden="1" x14ac:dyDescent="0.25">
      <c r="B67" s="63" t="s">
        <v>194</v>
      </c>
      <c r="C67" s="27" t="s">
        <v>195</v>
      </c>
      <c r="E67" s="49" t="e">
        <f>+IF(VLOOKUP($B67,tablero!$S$5:$AB$200,E$4,FALSE)=0,"",VLOOKUP($B67,tablero!$S$5:$AB$200,E$4,FALSE))</f>
        <v>#N/A</v>
      </c>
      <c r="F67" s="49" t="e">
        <f>+IF(VLOOKUP($B67,tablero!$S$5:$AB$200,F$4,FALSE)=0,"",VLOOKUP($B67,tablero!$S$5:$AB$200,F$4,FALSE))</f>
        <v>#N/A</v>
      </c>
      <c r="G67" s="49" t="e">
        <f>+IF(VLOOKUP($B67,tablero!$S$5:$AB$200,G$4,FALSE)=0,"",VLOOKUP($B67,tablero!$S$5:$AB$200,G$4,FALSE))</f>
        <v>#N/A</v>
      </c>
      <c r="H67" s="49" t="e">
        <f>+IF(VLOOKUP($B67,tablero!$S$5:$AB$200,H$4,FALSE)=0,"",VLOOKUP($B67,tablero!$S$5:$AB$200,H$4,FALSE))</f>
        <v>#N/A</v>
      </c>
      <c r="I67" s="49" t="e">
        <f>+IF(VLOOKUP($B67,tablero!$S$5:$AB$200,I$4,FALSE)=0,"",VLOOKUP($B67,tablero!$S$5:$AB$200,I$4,FALSE))</f>
        <v>#N/A</v>
      </c>
      <c r="J67" s="49" t="e">
        <f>+IF(VLOOKUP($B67,tablero!$S$5:$AC$200,J$4,FALSE)=0,"",VLOOKUP($B67,tablero!$S$5:$AC$200,J$4,FALSE))</f>
        <v>#N/A</v>
      </c>
    </row>
    <row r="68" spans="2:49" ht="24" x14ac:dyDescent="0.25">
      <c r="B68" s="63" t="s">
        <v>196</v>
      </c>
      <c r="C68" s="27" t="s">
        <v>197</v>
      </c>
      <c r="E68" s="49" t="str">
        <f>+IF(VLOOKUP($B68,tablero!$S$5:$AB$200,E$4,FALSE)=0,"",VLOOKUP($B68,tablero!$S$5:$AB$200,E$4,FALSE))</f>
        <v>x</v>
      </c>
      <c r="F68" s="49" t="str">
        <f>+IF(VLOOKUP($B68,tablero!$S$5:$AB$200,F$4,FALSE)=0,"",VLOOKUP($B68,tablero!$S$5:$AB$200,F$4,FALSE))</f>
        <v>x</v>
      </c>
      <c r="G68" s="49" t="s">
        <v>1568</v>
      </c>
      <c r="H68" s="49" t="str">
        <f>+IF(VLOOKUP($B68,tablero!$S$5:$AB$200,H$4,FALSE)=0,"",VLOOKUP($B68,tablero!$S$5:$AB$200,H$4,FALSE))</f>
        <v/>
      </c>
      <c r="I68" s="49" t="str">
        <f>+IF(VLOOKUP($B68,tablero!$S$5:$AB$200,I$4,FALSE)=0,"",VLOOKUP($B68,tablero!$S$5:$AB$200,I$4,FALSE))</f>
        <v/>
      </c>
      <c r="J68" s="49" t="str">
        <f>+IF(VLOOKUP($B68,tablero!$S$5:$AC$200,J$4,FALSE)=0,"",VLOOKUP($B68,tablero!$S$5:$AC$200,J$4,FALSE))</f>
        <v/>
      </c>
    </row>
    <row r="69" spans="2:49" hidden="1" x14ac:dyDescent="0.25">
      <c r="B69" s="63" t="s">
        <v>198</v>
      </c>
      <c r="C69" s="27" t="s">
        <v>1675</v>
      </c>
      <c r="E69" s="49" t="e">
        <f>+IF(VLOOKUP($B69,tablero!$S$5:$AB$200,E$4,FALSE)=0,"",VLOOKUP($B69,tablero!$S$5:$AB$200,E$4,FALSE))</f>
        <v>#N/A</v>
      </c>
      <c r="F69" s="49" t="e">
        <f>+IF(VLOOKUP($B69,tablero!$S$5:$AB$200,F$4,FALSE)=0,"",VLOOKUP($B69,tablero!$S$5:$AB$200,F$4,FALSE))</f>
        <v>#N/A</v>
      </c>
      <c r="G69" s="49" t="e">
        <f>+IF(VLOOKUP($B69,tablero!$S$5:$AB$200,G$4,FALSE)=0,"",VLOOKUP($B69,tablero!$S$5:$AB$200,G$4,FALSE))</f>
        <v>#N/A</v>
      </c>
      <c r="H69" s="49" t="e">
        <f>+IF(VLOOKUP($B69,tablero!$S$5:$AB$200,H$4,FALSE)=0,"",VLOOKUP($B69,tablero!$S$5:$AB$200,H$4,FALSE))</f>
        <v>#N/A</v>
      </c>
      <c r="I69" s="49" t="e">
        <f>+IF(VLOOKUP($B69,tablero!$S$5:$AB$200,I$4,FALSE)=0,"",VLOOKUP($B69,tablero!$S$5:$AB$200,I$4,FALSE))</f>
        <v>#N/A</v>
      </c>
      <c r="J69" s="49" t="e">
        <f>+IF(VLOOKUP($B69,tablero!$S$5:$AC$200,J$4,FALSE)=0,"",VLOOKUP($B69,tablero!$S$5:$AC$200,J$4,FALSE))</f>
        <v>#N/A</v>
      </c>
    </row>
    <row r="70" spans="2:49" hidden="1" x14ac:dyDescent="0.25">
      <c r="B70" s="63" t="s">
        <v>199</v>
      </c>
      <c r="C70" s="27" t="s">
        <v>200</v>
      </c>
      <c r="E70" s="49" t="e">
        <f>+IF(VLOOKUP($B70,tablero!$S$5:$AB$200,E$4,FALSE)=0,"",VLOOKUP($B70,tablero!$S$5:$AB$200,E$4,FALSE))</f>
        <v>#N/A</v>
      </c>
      <c r="F70" s="49" t="e">
        <f>+IF(VLOOKUP($B70,tablero!$S$5:$AB$200,F$4,FALSE)=0,"",VLOOKUP($B70,tablero!$S$5:$AB$200,F$4,FALSE))</f>
        <v>#N/A</v>
      </c>
      <c r="G70" s="49" t="e">
        <f>+IF(VLOOKUP($B70,tablero!$S$5:$AB$200,G$4,FALSE)=0,"",VLOOKUP($B70,tablero!$S$5:$AB$200,G$4,FALSE))</f>
        <v>#N/A</v>
      </c>
      <c r="H70" s="49" t="e">
        <f>+IF(VLOOKUP($B70,tablero!$S$5:$AB$200,H$4,FALSE)=0,"",VLOOKUP($B70,tablero!$S$5:$AB$200,H$4,FALSE))</f>
        <v>#N/A</v>
      </c>
      <c r="I70" s="49" t="e">
        <f>+IF(VLOOKUP($B70,tablero!$S$5:$AB$200,I$4,FALSE)=0,"",VLOOKUP($B70,tablero!$S$5:$AB$200,I$4,FALSE))</f>
        <v>#N/A</v>
      </c>
      <c r="J70" s="49" t="e">
        <f>+IF(VLOOKUP($B70,tablero!$S$5:$AC$200,J$4,FALSE)=0,"",VLOOKUP($B70,tablero!$S$5:$AC$200,J$4,FALSE))</f>
        <v>#N/A</v>
      </c>
    </row>
    <row r="71" spans="2:49" ht="24" x14ac:dyDescent="0.25">
      <c r="B71" s="63" t="s">
        <v>201</v>
      </c>
      <c r="C71" s="27" t="s">
        <v>1588</v>
      </c>
      <c r="E71" s="49" t="str">
        <f>+IF(VLOOKUP($B71,tablero!$S$5:$AB$200,E$4,FALSE)=0,"",VLOOKUP($B71,tablero!$S$5:$AB$200,E$4,FALSE))</f>
        <v>x</v>
      </c>
      <c r="F71" s="49" t="str">
        <f>+IF(VLOOKUP($B71,tablero!$S$5:$AB$200,F$4,FALSE)=0,"",VLOOKUP($B71,tablero!$S$5:$AB$200,F$4,FALSE))</f>
        <v>x</v>
      </c>
      <c r="G71" s="49" t="s">
        <v>1568</v>
      </c>
      <c r="H71" s="49" t="str">
        <f>+IF(VLOOKUP($B71,tablero!$S$5:$AB$200,H$4,FALSE)=0,"",VLOOKUP($B71,tablero!$S$5:$AB$200,H$4,FALSE))</f>
        <v/>
      </c>
      <c r="I71" s="49" t="str">
        <f>+IF(VLOOKUP($B71,tablero!$S$5:$AB$200,I$4,FALSE)=0,"",VLOOKUP($B71,tablero!$S$5:$AB$200,I$4,FALSE))</f>
        <v/>
      </c>
      <c r="J71" s="49" t="str">
        <f>+IF(VLOOKUP($B71,tablero!$S$5:$AC$200,J$4,FALSE)=0,"",VLOOKUP($B71,tablero!$S$5:$AC$200,J$4,FALSE))</f>
        <v/>
      </c>
    </row>
    <row r="72" spans="2:49" ht="24" x14ac:dyDescent="0.25">
      <c r="B72" s="63" t="s">
        <v>712</v>
      </c>
      <c r="C72" s="27" t="s">
        <v>1589</v>
      </c>
      <c r="E72" s="49" t="str">
        <f>+IF(VLOOKUP($B72,tablero!$S$5:$AB$200,E$4,FALSE)=0,"",VLOOKUP($B72,tablero!$S$5:$AB$200,E$4,FALSE))</f>
        <v>x</v>
      </c>
      <c r="F72" s="49" t="str">
        <f>+IF(VLOOKUP($B72,tablero!$S$5:$AB$200,F$4,FALSE)=0,"",VLOOKUP($B72,tablero!$S$5:$AB$200,F$4,FALSE))</f>
        <v>x</v>
      </c>
      <c r="G72" s="49" t="s">
        <v>1568</v>
      </c>
      <c r="H72" s="49" t="str">
        <f>+IF(VLOOKUP($B72,tablero!$S$5:$AB$200,H$4,FALSE)=0,"",VLOOKUP($B72,tablero!$S$5:$AB$200,H$4,FALSE))</f>
        <v/>
      </c>
      <c r="I72" s="49" t="str">
        <f>+IF(VLOOKUP($B72,tablero!$S$5:$AB$200,I$4,FALSE)=0,"",VLOOKUP($B72,tablero!$S$5:$AB$200,I$4,FALSE))</f>
        <v/>
      </c>
      <c r="J72" s="49" t="str">
        <f>+IF(VLOOKUP($B72,tablero!$S$5:$AC$200,J$4,FALSE)=0,"",VLOOKUP($B72,tablero!$S$5:$AC$200,J$4,FALSE))</f>
        <v/>
      </c>
    </row>
    <row r="73" spans="2:49" ht="14.25" customHeight="1" x14ac:dyDescent="0.25">
      <c r="B73" s="63" t="s">
        <v>1362</v>
      </c>
      <c r="C73" s="27" t="s">
        <v>1359</v>
      </c>
      <c r="E73" s="49" t="str">
        <f>+IF(VLOOKUP($B73,tablero!$S$5:$AB$200,E$4,FALSE)=0,"",VLOOKUP($B73,tablero!$S$5:$AB$200,E$4,FALSE))</f>
        <v>x</v>
      </c>
      <c r="F73" s="49" t="str">
        <f>+IF(VLOOKUP($B73,tablero!$S$5:$AB$200,F$4,FALSE)=0,"",VLOOKUP($B73,tablero!$S$5:$AB$200,F$4,FALSE))</f>
        <v/>
      </c>
      <c r="G73" s="49" t="str">
        <f>+IF(VLOOKUP($B73,tablero!$S$5:$AB$200,G$4,FALSE)=0,"",VLOOKUP($B73,tablero!$S$5:$AB$200,G$4,FALSE))</f>
        <v/>
      </c>
      <c r="H73" s="49" t="str">
        <f>+IF(VLOOKUP($B73,tablero!$S$5:$AB$200,H$4,FALSE)=0,"",VLOOKUP($B73,tablero!$S$5:$AB$200,H$4,FALSE))</f>
        <v/>
      </c>
      <c r="I73" s="49" t="str">
        <f>+IF(VLOOKUP($B73,tablero!$S$5:$AB$200,I$4,FALSE)=0,"",VLOOKUP($B73,tablero!$S$5:$AB$200,I$4,FALSE))</f>
        <v/>
      </c>
      <c r="J73" s="49" t="str">
        <f>+IF(VLOOKUP($B73,tablero!$S$5:$AC$200,J$4,FALSE)=0,"",VLOOKUP($B73,tablero!$S$5:$AC$200,J$4,FALSE))</f>
        <v/>
      </c>
    </row>
    <row r="74" spans="2:49" ht="14.25" customHeight="1" x14ac:dyDescent="0.25">
      <c r="B74" s="63" t="s">
        <v>2195</v>
      </c>
      <c r="C74" s="27" t="s">
        <v>2196</v>
      </c>
      <c r="E74" s="49" t="s">
        <v>1568</v>
      </c>
      <c r="F74" s="49" t="s">
        <v>1568</v>
      </c>
      <c r="G74" s="49"/>
      <c r="H74" s="49"/>
      <c r="I74" s="49"/>
      <c r="J74" s="49"/>
      <c r="K74" s="483" t="s">
        <v>2207</v>
      </c>
    </row>
    <row r="75" spans="2:49" x14ac:dyDescent="0.25">
      <c r="B75" s="46"/>
    </row>
    <row r="76" spans="2:49" ht="12.75" x14ac:dyDescent="0.25">
      <c r="B76" s="25" t="s">
        <v>202</v>
      </c>
    </row>
    <row r="77" spans="2:49" s="40" customFormat="1" ht="15" x14ac:dyDescent="0.25">
      <c r="B77" s="51" t="s">
        <v>203</v>
      </c>
      <c r="C77" s="52"/>
      <c r="D77" s="45"/>
      <c r="E77" s="307" t="s">
        <v>1567</v>
      </c>
      <c r="F77" s="307"/>
      <c r="G77" s="307"/>
      <c r="H77" s="307"/>
      <c r="I77" s="307"/>
      <c r="J77" s="307"/>
      <c r="AF77" s="41"/>
      <c r="AG77" s="41"/>
      <c r="AH77" s="41"/>
      <c r="AI77" s="41"/>
      <c r="AJ77" s="41"/>
      <c r="AK77" s="41"/>
      <c r="AL77" s="41"/>
      <c r="AM77" s="41"/>
      <c r="AN77" s="41"/>
      <c r="AO77" s="41"/>
      <c r="AP77" s="41"/>
      <c r="AQ77" s="41"/>
      <c r="AR77" s="41"/>
      <c r="AS77" s="41"/>
      <c r="AT77" s="41"/>
      <c r="AU77" s="41"/>
      <c r="AV77" s="41"/>
      <c r="AW77" s="41"/>
    </row>
    <row r="78" spans="2:49" ht="12.75" x14ac:dyDescent="0.25">
      <c r="B78" s="53" t="s">
        <v>204</v>
      </c>
      <c r="C78" s="54"/>
      <c r="E78" s="47" t="s">
        <v>1562</v>
      </c>
      <c r="F78" s="48" t="s">
        <v>1563</v>
      </c>
      <c r="G78" s="48" t="s">
        <v>1564</v>
      </c>
      <c r="H78" s="48" t="s">
        <v>1565</v>
      </c>
      <c r="I78" s="48" t="s">
        <v>1566</v>
      </c>
      <c r="J78" s="48" t="s">
        <v>1576</v>
      </c>
    </row>
    <row r="79" spans="2:49" ht="24" x14ac:dyDescent="0.25">
      <c r="B79" s="63" t="s">
        <v>205</v>
      </c>
      <c r="C79" s="27" t="s">
        <v>206</v>
      </c>
      <c r="E79" s="49" t="str">
        <f>+IF(VLOOKUP($B79,tablero!$S$5:$AB$200,E$4,FALSE)=0,"",VLOOKUP($B79,tablero!$S$5:$AB$200,E$4,FALSE))</f>
        <v>x</v>
      </c>
      <c r="F79" s="49" t="str">
        <f>+IF(VLOOKUP($B79,tablero!$S$5:$AB$200,F$4,FALSE)=0,"",VLOOKUP($B79,tablero!$S$5:$AB$200,F$4,FALSE))</f>
        <v>x</v>
      </c>
      <c r="G79" s="49" t="str">
        <f>+IF(VLOOKUP($B79,tablero!$S$5:$AB$200,G$4,FALSE)=0,"",VLOOKUP($B79,tablero!$S$5:$AB$200,G$4,FALSE))</f>
        <v>x</v>
      </c>
      <c r="H79" s="49" t="str">
        <f>+IF(VLOOKUP($B79,tablero!$S$5:$AB$200,H$4,FALSE)=0,"",VLOOKUP($B79,tablero!$S$5:$AB$200,H$4,FALSE))</f>
        <v>x</v>
      </c>
      <c r="I79" s="49" t="str">
        <f>+IF(VLOOKUP($B79,tablero!$S$5:$AB$200,I$4,FALSE)=0,"",VLOOKUP($B79,tablero!$S$5:$AB$200,I$4,FALSE))</f>
        <v/>
      </c>
      <c r="J79" s="49" t="str">
        <f>+IF(VLOOKUP($B79,tablero!$S$5:$AC$200,J$4,FALSE)=0,"",VLOOKUP($B79,tablero!$S$5:$AC$200,J$4,FALSE))</f>
        <v/>
      </c>
    </row>
    <row r="80" spans="2:49" ht="24" x14ac:dyDescent="0.25">
      <c r="B80" s="63" t="s">
        <v>207</v>
      </c>
      <c r="C80" s="27" t="s">
        <v>208</v>
      </c>
      <c r="E80" s="49" t="str">
        <f>+IF(VLOOKUP($B80,tablero!$S$5:$AB$200,E$4,FALSE)=0,"",VLOOKUP($B80,tablero!$S$5:$AB$200,E$4,FALSE))</f>
        <v>x</v>
      </c>
      <c r="F80" s="49" t="str">
        <f>+IF(VLOOKUP($B80,tablero!$S$5:$AB$200,F$4,FALSE)=0,"",VLOOKUP($B80,tablero!$S$5:$AB$200,F$4,FALSE))</f>
        <v>x</v>
      </c>
      <c r="G80" s="49" t="s">
        <v>1568</v>
      </c>
      <c r="H80" s="49" t="str">
        <f>+IF(VLOOKUP($B80,tablero!$S$5:$AB$200,H$4,FALSE)=0,"",VLOOKUP($B80,tablero!$S$5:$AB$200,H$4,FALSE))</f>
        <v>x</v>
      </c>
      <c r="I80" s="49" t="str">
        <f>+IF(VLOOKUP($B80,tablero!$S$5:$AB$200,I$4,FALSE)=0,"",VLOOKUP($B80,tablero!$S$5:$AB$200,I$4,FALSE))</f>
        <v/>
      </c>
      <c r="J80" s="49" t="str">
        <f>+IF(VLOOKUP($B80,tablero!$S$5:$AC$200,J$4,FALSE)=0,"",VLOOKUP($B80,tablero!$S$5:$AC$200,J$4,FALSE))</f>
        <v/>
      </c>
    </row>
    <row r="81" spans="2:10" ht="24" x14ac:dyDescent="0.25">
      <c r="B81" s="63" t="s">
        <v>209</v>
      </c>
      <c r="C81" s="27" t="s">
        <v>210</v>
      </c>
      <c r="E81" s="49" t="str">
        <f>+IF(VLOOKUP($B81,tablero!$S$5:$AB$200,E$4,FALSE)=0,"",VLOOKUP($B81,tablero!$S$5:$AB$200,E$4,FALSE))</f>
        <v>x</v>
      </c>
      <c r="F81" s="49" t="str">
        <f>+IF(VLOOKUP($B81,tablero!$S$5:$AB$200,F$4,FALSE)=0,"",VLOOKUP($B81,tablero!$S$5:$AB$200,F$4,FALSE))</f>
        <v/>
      </c>
      <c r="G81" s="49" t="str">
        <f>+IF(VLOOKUP($B81,tablero!$S$5:$AB$200,G$4,FALSE)=0,"",VLOOKUP($B81,tablero!$S$5:$AB$200,G$4,FALSE))</f>
        <v/>
      </c>
      <c r="H81" s="49" t="str">
        <f>+IF(VLOOKUP($B81,tablero!$S$5:$AB$200,H$4,FALSE)=0,"",VLOOKUP($B81,tablero!$S$5:$AB$200,H$4,FALSE))</f>
        <v>x</v>
      </c>
      <c r="I81" s="49" t="str">
        <f>+IF(VLOOKUP($B81,tablero!$S$5:$AB$200,I$4,FALSE)=0,"",VLOOKUP($B81,tablero!$S$5:$AB$200,I$4,FALSE))</f>
        <v/>
      </c>
      <c r="J81" s="49" t="str">
        <f>+IF(VLOOKUP($B81,tablero!$S$5:$AC$200,J$4,FALSE)=0,"",VLOOKUP($B81,tablero!$S$5:$AC$200,J$4,FALSE))</f>
        <v/>
      </c>
    </row>
    <row r="82" spans="2:10" ht="24" x14ac:dyDescent="0.25">
      <c r="B82" s="63" t="s">
        <v>211</v>
      </c>
      <c r="C82" s="27" t="s">
        <v>212</v>
      </c>
      <c r="E82" s="49" t="str">
        <f>+IF(VLOOKUP($B82,tablero!$S$5:$AB$200,E$4,FALSE)=0,"",VLOOKUP($B82,tablero!$S$5:$AB$200,E$4,FALSE))</f>
        <v>x</v>
      </c>
      <c r="F82" s="49" t="str">
        <f>+IF(VLOOKUP($B82,tablero!$S$5:$AB$200,F$4,FALSE)=0,"",VLOOKUP($B82,tablero!$S$5:$AB$200,F$4,FALSE))</f>
        <v>x</v>
      </c>
      <c r="G82" s="49" t="str">
        <f>+IF(VLOOKUP($B82,tablero!$S$5:$AB$200,G$4,FALSE)=0,"",VLOOKUP($B82,tablero!$S$5:$AB$200,G$4,FALSE))</f>
        <v/>
      </c>
      <c r="H82" s="49" t="str">
        <f>+IF(VLOOKUP($B82,tablero!$S$5:$AB$200,H$4,FALSE)=0,"",VLOOKUP($B82,tablero!$S$5:$AB$200,H$4,FALSE))</f>
        <v>x</v>
      </c>
      <c r="I82" s="49" t="str">
        <f>+IF(VLOOKUP($B82,tablero!$S$5:$AB$200,I$4,FALSE)=0,"",VLOOKUP($B82,tablero!$S$5:$AB$200,I$4,FALSE))</f>
        <v/>
      </c>
      <c r="J82" s="49" t="str">
        <f>+IF(VLOOKUP($B82,tablero!$S$5:$AC$200,J$4,FALSE)=0,"",VLOOKUP($B82,tablero!$S$5:$AC$200,J$4,FALSE))</f>
        <v/>
      </c>
    </row>
    <row r="83" spans="2:10" ht="12" customHeight="1" x14ac:dyDescent="0.25">
      <c r="B83" s="63" t="s">
        <v>213</v>
      </c>
      <c r="C83" s="27" t="s">
        <v>214</v>
      </c>
      <c r="E83" s="49" t="str">
        <f>+IF(VLOOKUP($B83,tablero!$S$5:$AB$200,E$4,FALSE)=0,"",VLOOKUP($B83,tablero!$S$5:$AB$200,E$4,FALSE))</f>
        <v>x</v>
      </c>
      <c r="F83" s="49" t="str">
        <f>+IF(VLOOKUP($B83,tablero!$S$5:$AB$200,F$4,FALSE)=0,"",VLOOKUP($B83,tablero!$S$5:$AB$200,F$4,FALSE))</f>
        <v/>
      </c>
      <c r="G83" s="49" t="str">
        <f>+IF(VLOOKUP($B83,tablero!$S$5:$AB$200,G$4,FALSE)=0,"",VLOOKUP($B83,tablero!$S$5:$AB$200,G$4,FALSE))</f>
        <v/>
      </c>
      <c r="H83" s="49" t="str">
        <f>+IF(VLOOKUP($B83,tablero!$S$5:$AB$200,H$4,FALSE)=0,"",VLOOKUP($B83,tablero!$S$5:$AB$200,H$4,FALSE))</f>
        <v>x</v>
      </c>
      <c r="I83" s="49" t="str">
        <f>+IF(VLOOKUP($B83,tablero!$S$5:$AB$200,I$4,FALSE)=0,"",VLOOKUP($B83,tablero!$S$5:$AB$200,I$4,FALSE))</f>
        <v/>
      </c>
      <c r="J83" s="49" t="str">
        <f>+IF(VLOOKUP($B83,tablero!$S$5:$AC$200,J$4,FALSE)=0,"",VLOOKUP($B83,tablero!$S$5:$AC$200,J$4,FALSE))</f>
        <v/>
      </c>
    </row>
    <row r="84" spans="2:10" ht="24" x14ac:dyDescent="0.25">
      <c r="B84" s="63" t="s">
        <v>215</v>
      </c>
      <c r="C84" s="27" t="s">
        <v>216</v>
      </c>
      <c r="E84" s="49" t="str">
        <f>+IF(VLOOKUP($B84,tablero!$S$5:$AB$200,E$4,FALSE)=0,"",VLOOKUP($B84,tablero!$S$5:$AB$200,E$4,FALSE))</f>
        <v>x</v>
      </c>
      <c r="F84" s="49" t="str">
        <f>+IF(VLOOKUP($B84,tablero!$S$5:$AB$200,F$4,FALSE)=0,"",VLOOKUP($B84,tablero!$S$5:$AB$200,F$4,FALSE))</f>
        <v/>
      </c>
      <c r="G84" s="49" t="str">
        <f>+IF(VLOOKUP($B84,tablero!$S$5:$AB$200,G$4,FALSE)=0,"",VLOOKUP($B84,tablero!$S$5:$AB$200,G$4,FALSE))</f>
        <v/>
      </c>
      <c r="H84" s="49" t="str">
        <f>+IF(VLOOKUP($B84,tablero!$S$5:$AB$200,H$4,FALSE)=0,"",VLOOKUP($B84,tablero!$S$5:$AB$200,H$4,FALSE))</f>
        <v>x</v>
      </c>
      <c r="I84" s="49" t="str">
        <f>+IF(VLOOKUP($B84,tablero!$S$5:$AB$200,I$4,FALSE)=0,"",VLOOKUP($B84,tablero!$S$5:$AB$200,I$4,FALSE))</f>
        <v>x</v>
      </c>
      <c r="J84" s="49" t="str">
        <f>+IF(VLOOKUP($B84,tablero!$S$5:$AC$200,J$4,FALSE)=0,"",VLOOKUP($B84,tablero!$S$5:$AC$200,J$4,FALSE))</f>
        <v/>
      </c>
    </row>
    <row r="85" spans="2:10" ht="24" x14ac:dyDescent="0.25">
      <c r="B85" s="63" t="s">
        <v>217</v>
      </c>
      <c r="C85" s="27" t="s">
        <v>218</v>
      </c>
      <c r="E85" s="49" t="str">
        <f>+IF(VLOOKUP($B85,tablero!$S$5:$AB$200,E$4,FALSE)=0,"",VLOOKUP($B85,tablero!$S$5:$AB$200,E$4,FALSE))</f>
        <v>x</v>
      </c>
      <c r="F85" s="49" t="str">
        <f>+IF(VLOOKUP($B85,tablero!$S$5:$AB$200,F$4,FALSE)=0,"",VLOOKUP($B85,tablero!$S$5:$AB$200,F$4,FALSE))</f>
        <v/>
      </c>
      <c r="G85" s="49" t="str">
        <f>+IF(VLOOKUP($B85,tablero!$S$5:$AB$200,G$4,FALSE)=0,"",VLOOKUP($B85,tablero!$S$5:$AB$200,G$4,FALSE))</f>
        <v/>
      </c>
      <c r="H85" s="49" t="str">
        <f>+IF(VLOOKUP($B85,tablero!$S$5:$AB$200,H$4,FALSE)=0,"",VLOOKUP($B85,tablero!$S$5:$AB$200,H$4,FALSE))</f>
        <v>x</v>
      </c>
      <c r="I85" s="49" t="str">
        <f>+IF(VLOOKUP($B85,tablero!$S$5:$AB$200,I$4,FALSE)=0,"",VLOOKUP($B85,tablero!$S$5:$AB$200,I$4,FALSE))</f>
        <v>x</v>
      </c>
      <c r="J85" s="49" t="str">
        <f>+IF(VLOOKUP($B85,tablero!$S$5:$AC$200,J$4,FALSE)=0,"",VLOOKUP($B85,tablero!$S$5:$AC$200,J$4,FALSE))</f>
        <v/>
      </c>
    </row>
    <row r="86" spans="2:10" ht="24" x14ac:dyDescent="0.25">
      <c r="B86" s="63" t="s">
        <v>219</v>
      </c>
      <c r="C86" s="27" t="s">
        <v>2159</v>
      </c>
      <c r="E86" s="49" t="str">
        <f>+IF(VLOOKUP($B86,tablero!$S$5:$AB$200,E$4,FALSE)=0,"",VLOOKUP($B86,tablero!$S$5:$AB$200,E$4,FALSE))</f>
        <v>x</v>
      </c>
      <c r="F86" s="49" t="str">
        <f>+IF(VLOOKUP($B86,tablero!$S$5:$AB$200,F$4,FALSE)=0,"",VLOOKUP($B86,tablero!$S$5:$AB$200,F$4,FALSE))</f>
        <v/>
      </c>
      <c r="G86" s="49" t="str">
        <f>+IF(VLOOKUP($B86,tablero!$S$5:$AB$200,G$4,FALSE)=0,"",VLOOKUP($B86,tablero!$S$5:$AB$200,G$4,FALSE))</f>
        <v/>
      </c>
      <c r="H86" s="49" t="str">
        <f>+IF(VLOOKUP($B86,tablero!$S$5:$AB$200,H$4,FALSE)=0,"",VLOOKUP($B86,tablero!$S$5:$AB$200,H$4,FALSE))</f>
        <v>x</v>
      </c>
      <c r="I86" s="49" t="str">
        <f>+IF(VLOOKUP($B86,tablero!$S$5:$AB$200,I$4,FALSE)=0,"",VLOOKUP($B86,tablero!$S$5:$AB$200,I$4,FALSE))</f>
        <v>x</v>
      </c>
      <c r="J86" s="49" t="str">
        <f>+IF(VLOOKUP($B86,tablero!$S$5:$AC$200,J$4,FALSE)=0,"",VLOOKUP($B86,tablero!$S$5:$AC$200,J$4,FALSE))</f>
        <v>x</v>
      </c>
    </row>
    <row r="87" spans="2:10" ht="24" x14ac:dyDescent="0.25">
      <c r="B87" s="63" t="s">
        <v>220</v>
      </c>
      <c r="C87" s="27" t="s">
        <v>221</v>
      </c>
      <c r="E87" s="49" t="s">
        <v>1568</v>
      </c>
      <c r="F87" s="49" t="str">
        <f>+IF(VLOOKUP($B87,tablero!$S$5:$AB$200,F$4,FALSE)=0,"",VLOOKUP($B87,tablero!$S$5:$AB$200,F$4,FALSE))</f>
        <v>x</v>
      </c>
      <c r="G87" s="49" t="s">
        <v>1568</v>
      </c>
      <c r="H87" s="49" t="str">
        <f>+IF(VLOOKUP($B87,tablero!$S$5:$AB$200,H$4,FALSE)=0,"",VLOOKUP($B87,tablero!$S$5:$AB$200,H$4,FALSE))</f>
        <v/>
      </c>
      <c r="I87" s="49" t="str">
        <f>+IF(VLOOKUP($B87,tablero!$S$5:$AB$200,I$4,FALSE)=0,"",VLOOKUP($B87,tablero!$S$5:$AB$200,I$4,FALSE))</f>
        <v/>
      </c>
      <c r="J87" s="49" t="str">
        <f>+IF(VLOOKUP($B87,tablero!$S$5:$AC$200,J$4,FALSE)=0,"",VLOOKUP($B87,tablero!$S$5:$AC$200,J$4,FALSE))</f>
        <v/>
      </c>
    </row>
    <row r="88" spans="2:10" x14ac:dyDescent="0.25">
      <c r="B88" s="63" t="s">
        <v>222</v>
      </c>
      <c r="C88" s="27" t="s">
        <v>237</v>
      </c>
      <c r="E88" s="49" t="s">
        <v>1568</v>
      </c>
      <c r="F88" s="49" t="str">
        <f>+IF(VLOOKUP($B88,tablero!$S$5:$AB$200,F$4,FALSE)=0,"",VLOOKUP($B88,tablero!$S$5:$AB$200,F$4,FALSE))</f>
        <v>x</v>
      </c>
      <c r="G88" s="49" t="s">
        <v>1568</v>
      </c>
      <c r="H88" s="49" t="str">
        <f>+IF(VLOOKUP($B88,tablero!$S$5:$AB$200,H$4,FALSE)=0,"",VLOOKUP($B88,tablero!$S$5:$AB$200,H$4,FALSE))</f>
        <v/>
      </c>
      <c r="I88" s="49" t="str">
        <f>+IF(VLOOKUP($B88,tablero!$S$5:$AB$200,I$4,FALSE)=0,"",VLOOKUP($B88,tablero!$S$5:$AB$200,I$4,FALSE))</f>
        <v/>
      </c>
      <c r="J88" s="49" t="str">
        <f>+IF(VLOOKUP($B88,tablero!$S$5:$AC$200,J$4,FALSE)=0,"",VLOOKUP($B88,tablero!$S$5:$AC$200,J$4,FALSE))</f>
        <v/>
      </c>
    </row>
    <row r="89" spans="2:10" ht="24" x14ac:dyDescent="0.25">
      <c r="B89" s="63" t="s">
        <v>224</v>
      </c>
      <c r="C89" s="27" t="s">
        <v>223</v>
      </c>
      <c r="E89" s="49" t="s">
        <v>1568</v>
      </c>
      <c r="F89" s="49" t="str">
        <f>+IF(VLOOKUP($B89,tablero!$S$5:$AB$200,F$4,FALSE)=0,"",VLOOKUP($B89,tablero!$S$5:$AB$200,F$4,FALSE))</f>
        <v>x</v>
      </c>
      <c r="G89" s="49" t="s">
        <v>1568</v>
      </c>
      <c r="H89" s="49" t="str">
        <f>+IF(VLOOKUP($B89,tablero!$S$5:$AB$200,H$4,FALSE)=0,"",VLOOKUP($B89,tablero!$S$5:$AB$200,H$4,FALSE))</f>
        <v/>
      </c>
      <c r="I89" s="49" t="str">
        <f>+IF(VLOOKUP($B89,tablero!$S$5:$AB$200,I$4,FALSE)=0,"",VLOOKUP($B89,tablero!$S$5:$AB$200,I$4,FALSE))</f>
        <v/>
      </c>
      <c r="J89" s="49" t="str">
        <f>+IF(VLOOKUP($B89,tablero!$S$5:$AC$200,J$4,FALSE)=0,"",VLOOKUP($B89,tablero!$S$5:$AC$200,J$4,FALSE))</f>
        <v/>
      </c>
    </row>
    <row r="90" spans="2:10" ht="24" x14ac:dyDescent="0.25">
      <c r="B90" s="63" t="s">
        <v>226</v>
      </c>
      <c r="C90" s="27" t="s">
        <v>225</v>
      </c>
      <c r="E90" s="49" t="s">
        <v>1568</v>
      </c>
      <c r="F90" s="49" t="str">
        <f>+IF(VLOOKUP($B90,tablero!$S$5:$AB$200,F$4,FALSE)=0,"",VLOOKUP($B90,tablero!$S$5:$AB$200,F$4,FALSE))</f>
        <v>x</v>
      </c>
      <c r="G90" s="49" t="s">
        <v>1568</v>
      </c>
      <c r="H90" s="49" t="str">
        <f>+IF(VLOOKUP($B90,tablero!$S$5:$AB$200,H$4,FALSE)=0,"",VLOOKUP($B90,tablero!$S$5:$AB$200,H$4,FALSE))</f>
        <v/>
      </c>
      <c r="I90" s="49" t="str">
        <f>+IF(VLOOKUP($B90,tablero!$S$5:$AB$200,I$4,FALSE)=0,"",VLOOKUP($B90,tablero!$S$5:$AB$200,I$4,FALSE))</f>
        <v/>
      </c>
      <c r="J90" s="49" t="str">
        <f>+IF(VLOOKUP($B90,tablero!$S$5:$AC$200,J$4,FALSE)=0,"",VLOOKUP($B90,tablero!$S$5:$AC$200,J$4,FALSE))</f>
        <v/>
      </c>
    </row>
    <row r="91" spans="2:10" x14ac:dyDescent="0.25">
      <c r="B91" s="63" t="s">
        <v>228</v>
      </c>
      <c r="C91" s="27" t="s">
        <v>227</v>
      </c>
      <c r="E91" s="49" t="s">
        <v>1568</v>
      </c>
      <c r="F91" s="49" t="str">
        <f>+IF(VLOOKUP($B91,tablero!$S$5:$AB$200,F$4,FALSE)=0,"",VLOOKUP($B91,tablero!$S$5:$AB$200,F$4,FALSE))</f>
        <v>x</v>
      </c>
      <c r="G91" s="49" t="s">
        <v>1568</v>
      </c>
      <c r="H91" s="49" t="str">
        <f>+IF(VLOOKUP($B91,tablero!$S$5:$AB$200,H$4,FALSE)=0,"",VLOOKUP($B91,tablero!$S$5:$AB$200,H$4,FALSE))</f>
        <v/>
      </c>
      <c r="I91" s="49" t="str">
        <f>+IF(VLOOKUP($B91,tablero!$S$5:$AB$200,I$4,FALSE)=0,"",VLOOKUP($B91,tablero!$S$5:$AB$200,I$4,FALSE))</f>
        <v/>
      </c>
      <c r="J91" s="49" t="str">
        <f>+IF(VLOOKUP($B91,tablero!$S$5:$AC$200,J$4,FALSE)=0,"",VLOOKUP($B91,tablero!$S$5:$AC$200,J$4,FALSE))</f>
        <v/>
      </c>
    </row>
    <row r="92" spans="2:10" ht="24" x14ac:dyDescent="0.25">
      <c r="B92" s="63" t="s">
        <v>230</v>
      </c>
      <c r="C92" s="27" t="s">
        <v>229</v>
      </c>
      <c r="E92" s="49" t="s">
        <v>1568</v>
      </c>
      <c r="F92" s="49" t="str">
        <f>+IF(VLOOKUP($B92,tablero!$S$5:$AB$200,F$4,FALSE)=0,"",VLOOKUP($B92,tablero!$S$5:$AB$200,F$4,FALSE))</f>
        <v>x</v>
      </c>
      <c r="G92" s="49" t="s">
        <v>500</v>
      </c>
      <c r="H92" s="49" t="str">
        <f>+IF(VLOOKUP($B92,tablero!$S$5:$AB$200,H$4,FALSE)=0,"",VLOOKUP($B92,tablero!$S$5:$AB$200,H$4,FALSE))</f>
        <v/>
      </c>
      <c r="I92" s="49" t="str">
        <f>+IF(VLOOKUP($B92,tablero!$S$5:$AB$200,I$4,FALSE)=0,"",VLOOKUP($B92,tablero!$S$5:$AB$200,I$4,FALSE))</f>
        <v/>
      </c>
      <c r="J92" s="49" t="str">
        <f>+IF(VLOOKUP($B92,tablero!$S$5:$AC$200,J$4,FALSE)=0,"",VLOOKUP($B92,tablero!$S$5:$AC$200,J$4,FALSE))</f>
        <v/>
      </c>
    </row>
    <row r="93" spans="2:10" ht="24" x14ac:dyDescent="0.25">
      <c r="B93" s="63" t="s">
        <v>232</v>
      </c>
      <c r="C93" s="27" t="s">
        <v>231</v>
      </c>
      <c r="E93" s="49" t="s">
        <v>1568</v>
      </c>
      <c r="F93" s="49" t="str">
        <f>+IF(VLOOKUP($B93,tablero!$S$5:$AB$200,F$4,FALSE)=0,"",VLOOKUP($B93,tablero!$S$5:$AB$200,F$4,FALSE))</f>
        <v>x</v>
      </c>
      <c r="G93" s="49" t="s">
        <v>500</v>
      </c>
      <c r="H93" s="49" t="str">
        <f>+IF(VLOOKUP($B93,tablero!$S$5:$AB$200,H$4,FALSE)=0,"",VLOOKUP($B93,tablero!$S$5:$AB$200,H$4,FALSE))</f>
        <v/>
      </c>
      <c r="I93" s="49" t="str">
        <f>+IF(VLOOKUP($B93,tablero!$S$5:$AB$200,I$4,FALSE)=0,"",VLOOKUP($B93,tablero!$S$5:$AB$200,I$4,FALSE))</f>
        <v/>
      </c>
      <c r="J93" s="49" t="str">
        <f>+IF(VLOOKUP($B93,tablero!$S$5:$AC$200,J$4,FALSE)=0,"",VLOOKUP($B93,tablero!$S$5:$AC$200,J$4,FALSE))</f>
        <v/>
      </c>
    </row>
    <row r="94" spans="2:10" ht="24" x14ac:dyDescent="0.25">
      <c r="B94" s="63" t="s">
        <v>234</v>
      </c>
      <c r="C94" s="27" t="s">
        <v>233</v>
      </c>
      <c r="E94" s="49" t="s">
        <v>1568</v>
      </c>
      <c r="F94" s="49" t="str">
        <f>+IF(VLOOKUP($B94,tablero!$S$5:$AB$200,F$4,FALSE)=0,"",VLOOKUP($B94,tablero!$S$5:$AB$200,F$4,FALSE))</f>
        <v>x</v>
      </c>
      <c r="G94" s="49" t="s">
        <v>500</v>
      </c>
      <c r="H94" s="49" t="str">
        <f>+IF(VLOOKUP($B94,tablero!$S$5:$AB$200,H$4,FALSE)=0,"",VLOOKUP($B94,tablero!$S$5:$AB$200,H$4,FALSE))</f>
        <v/>
      </c>
      <c r="I94" s="49" t="str">
        <f>+IF(VLOOKUP($B94,tablero!$S$5:$AB$200,I$4,FALSE)=0,"",VLOOKUP($B94,tablero!$S$5:$AB$200,I$4,FALSE))</f>
        <v/>
      </c>
      <c r="J94" s="49" t="str">
        <f>+IF(VLOOKUP($B94,tablero!$S$5:$AC$200,J$4,FALSE)=0,"",VLOOKUP($B94,tablero!$S$5:$AC$200,J$4,FALSE))</f>
        <v/>
      </c>
    </row>
    <row r="95" spans="2:10" ht="24" x14ac:dyDescent="0.25">
      <c r="B95" s="63" t="s">
        <v>236</v>
      </c>
      <c r="C95" s="27" t="s">
        <v>235</v>
      </c>
      <c r="E95" s="49" t="s">
        <v>1568</v>
      </c>
      <c r="F95" s="49" t="str">
        <f>+IF(VLOOKUP($B95,tablero!$S$5:$AB$200,F$4,FALSE)=0,"",VLOOKUP($B95,tablero!$S$5:$AB$200,F$4,FALSE))</f>
        <v>x</v>
      </c>
      <c r="G95" s="49" t="s">
        <v>1568</v>
      </c>
      <c r="H95" s="49" t="str">
        <f>+IF(VLOOKUP($B95,tablero!$S$5:$AB$200,H$4,FALSE)=0,"",VLOOKUP($B95,tablero!$S$5:$AB$200,H$4,FALSE))</f>
        <v/>
      </c>
      <c r="I95" s="49" t="str">
        <f>+IF(VLOOKUP($B95,tablero!$S$5:$AB$200,I$4,FALSE)=0,"",VLOOKUP($B95,tablero!$S$5:$AB$200,I$4,FALSE))</f>
        <v/>
      </c>
      <c r="J95" s="49" t="str">
        <f>+IF(VLOOKUP($B95,tablero!$S$5:$AC$200,J$4,FALSE)=0,"",VLOOKUP($B95,tablero!$S$5:$AC$200,J$4,FALSE))</f>
        <v/>
      </c>
    </row>
    <row r="96" spans="2:10" x14ac:dyDescent="0.25">
      <c r="B96" s="63" t="s">
        <v>1363</v>
      </c>
      <c r="C96" s="27" t="s">
        <v>1359</v>
      </c>
      <c r="E96" s="49" t="str">
        <f>+IF(VLOOKUP($B96,tablero!$S$5:$AB$200,E$4,FALSE)=0,"",VLOOKUP($B96,tablero!$S$5:$AB$200,E$4,FALSE))</f>
        <v>x</v>
      </c>
      <c r="F96" s="49" t="str">
        <f>+IF(VLOOKUP($B96,tablero!$S$5:$AB$200,F$4,FALSE)=0,"",VLOOKUP($B96,tablero!$S$5:$AB$200,F$4,FALSE))</f>
        <v/>
      </c>
      <c r="G96" s="49" t="str">
        <f>+IF(VLOOKUP($B96,tablero!$S$5:$AB$200,G$4,FALSE)=0,"",VLOOKUP($B96,tablero!$S$5:$AB$200,G$4,FALSE))</f>
        <v/>
      </c>
      <c r="H96" s="49" t="str">
        <f>+IF(VLOOKUP($B96,tablero!$S$5:$AB$200,H$4,FALSE)=0,"",VLOOKUP($B96,tablero!$S$5:$AB$200,H$4,FALSE))</f>
        <v/>
      </c>
      <c r="I96" s="49" t="str">
        <f>+IF(VLOOKUP($B96,tablero!$S$5:$AB$200,I$4,FALSE)=0,"",VLOOKUP($B96,tablero!$S$5:$AB$200,I$4,FALSE))</f>
        <v/>
      </c>
      <c r="J96" s="49" t="str">
        <f>+IF(VLOOKUP($B96,tablero!$S$5:$AC$200,J$4,FALSE)=0,"",VLOOKUP($B96,tablero!$S$5:$AC$200,J$4,FALSE))</f>
        <v/>
      </c>
    </row>
    <row r="97" spans="2:49" ht="12.75" x14ac:dyDescent="0.25">
      <c r="B97" s="53" t="s">
        <v>238</v>
      </c>
      <c r="C97" s="54"/>
      <c r="E97" s="47" t="s">
        <v>1562</v>
      </c>
      <c r="F97" s="48" t="s">
        <v>1563</v>
      </c>
      <c r="G97" s="48" t="s">
        <v>1564</v>
      </c>
      <c r="H97" s="48" t="s">
        <v>1565</v>
      </c>
      <c r="I97" s="48" t="s">
        <v>1566</v>
      </c>
      <c r="J97" s="48" t="s">
        <v>1576</v>
      </c>
    </row>
    <row r="98" spans="2:49" ht="24" x14ac:dyDescent="0.25">
      <c r="B98" s="63" t="s">
        <v>239</v>
      </c>
      <c r="C98" s="27" t="s">
        <v>240</v>
      </c>
      <c r="E98" s="49" t="str">
        <f>+IF(VLOOKUP($B98,tablero!$S$5:$AB$200,E$4,FALSE)=0,"",VLOOKUP($B98,tablero!$S$5:$AB$200,E$4,FALSE))</f>
        <v>x</v>
      </c>
      <c r="F98" s="49" t="str">
        <f>+IF(VLOOKUP($B98,tablero!$S$5:$AB$200,F$4,FALSE)=0,"",VLOOKUP($B98,tablero!$S$5:$AB$200,F$4,FALSE))</f>
        <v>x</v>
      </c>
      <c r="G98" s="49" t="str">
        <f>+IF(VLOOKUP($B98,tablero!$S$5:$AB$200,G$4,FALSE)=0,"",VLOOKUP($B98,tablero!$S$5:$AB$200,G$4,FALSE))</f>
        <v/>
      </c>
      <c r="H98" s="49" t="str">
        <f>+IF(VLOOKUP($B98,tablero!$S$5:$AB$200,H$4,FALSE)=0,"",VLOOKUP($B98,tablero!$S$5:$AB$200,H$4,FALSE))</f>
        <v>x</v>
      </c>
      <c r="I98" s="49" t="str">
        <f>+IF(VLOOKUP($B98,tablero!$S$5:$AB$200,I$4,FALSE)=0,"",VLOOKUP($B98,tablero!$S$5:$AB$200,I$4,FALSE))</f>
        <v/>
      </c>
      <c r="J98" s="49" t="str">
        <f>+IF(VLOOKUP($B98,tablero!$S$5:$AC$200,J$4,FALSE)=0,"",VLOOKUP($B98,tablero!$S$5:$AC$200,J$4,FALSE))</f>
        <v/>
      </c>
    </row>
    <row r="99" spans="2:49" ht="24" x14ac:dyDescent="0.25">
      <c r="B99" s="63" t="s">
        <v>241</v>
      </c>
      <c r="C99" s="27" t="s">
        <v>242</v>
      </c>
      <c r="E99" s="49" t="str">
        <f>+IF(VLOOKUP($B99,tablero!$S$5:$AB$200,E$4,FALSE)=0,"",VLOOKUP($B99,tablero!$S$5:$AB$200,E$4,FALSE))</f>
        <v>x</v>
      </c>
      <c r="F99" s="49" t="str">
        <f>+IF(VLOOKUP($B99,tablero!$S$5:$AB$200,F$4,FALSE)=0,"",VLOOKUP($B99,tablero!$S$5:$AB$200,F$4,FALSE))</f>
        <v>x</v>
      </c>
      <c r="G99" s="49" t="str">
        <f>+IF(VLOOKUP($B99,tablero!$S$5:$AB$200,G$4,FALSE)=0,"",VLOOKUP($B99,tablero!$S$5:$AB$200,G$4,FALSE))</f>
        <v/>
      </c>
      <c r="H99" s="49" t="str">
        <f>+IF(VLOOKUP($B99,tablero!$S$5:$AB$200,H$4,FALSE)=0,"",VLOOKUP($B99,tablero!$S$5:$AB$200,H$4,FALSE))</f>
        <v>x</v>
      </c>
      <c r="I99" s="49" t="str">
        <f>+IF(VLOOKUP($B99,tablero!$S$5:$AB$200,I$4,FALSE)=0,"",VLOOKUP($B99,tablero!$S$5:$AB$200,I$4,FALSE))</f>
        <v>x</v>
      </c>
      <c r="J99" s="49" t="str">
        <f>+IF(VLOOKUP($B99,tablero!$S$5:$AC$200,J$4,FALSE)=0,"",VLOOKUP($B99,tablero!$S$5:$AC$200,J$4,FALSE))</f>
        <v/>
      </c>
    </row>
    <row r="100" spans="2:49" ht="24" x14ac:dyDescent="0.25">
      <c r="B100" s="63" t="s">
        <v>243</v>
      </c>
      <c r="C100" s="27" t="s">
        <v>244</v>
      </c>
      <c r="E100" s="49" t="str">
        <f>+IF(VLOOKUP($B100,tablero!$S$5:$AB$200,E$4,FALSE)=0,"",VLOOKUP($B100,tablero!$S$5:$AB$200,E$4,FALSE))</f>
        <v>x</v>
      </c>
      <c r="F100" s="49" t="str">
        <f>+IF(VLOOKUP($B100,tablero!$S$5:$AB$200,F$4,FALSE)=0,"",VLOOKUP($B100,tablero!$S$5:$AB$200,F$4,FALSE))</f>
        <v>x</v>
      </c>
      <c r="G100" s="49" t="str">
        <f>+IF(VLOOKUP($B100,tablero!$S$5:$AB$200,G$4,FALSE)=0,"",VLOOKUP($B100,tablero!$S$5:$AB$200,G$4,FALSE))</f>
        <v/>
      </c>
      <c r="H100" s="49" t="str">
        <f>+IF(VLOOKUP($B100,tablero!$S$5:$AB$200,H$4,FALSE)=0,"",VLOOKUP($B100,tablero!$S$5:$AB$200,H$4,FALSE))</f>
        <v>x</v>
      </c>
      <c r="I100" s="49" t="str">
        <f>+IF(VLOOKUP($B100,tablero!$S$5:$AB$200,I$4,FALSE)=0,"",VLOOKUP($B100,tablero!$S$5:$AB$200,I$4,FALSE))</f>
        <v>x</v>
      </c>
      <c r="J100" s="49" t="str">
        <f>+IF(VLOOKUP($B100,tablero!$S$5:$AC$200,J$4,FALSE)=0,"",VLOOKUP($B100,tablero!$S$5:$AC$200,J$4,FALSE))</f>
        <v/>
      </c>
    </row>
    <row r="101" spans="2:49" ht="24" x14ac:dyDescent="0.25">
      <c r="B101" s="63" t="s">
        <v>245</v>
      </c>
      <c r="C101" s="27" t="s">
        <v>246</v>
      </c>
      <c r="E101" s="49" t="str">
        <f>+IF(VLOOKUP($B101,tablero!$S$5:$AB$200,E$4,FALSE)=0,"",VLOOKUP($B101,tablero!$S$5:$AB$200,E$4,FALSE))</f>
        <v>x</v>
      </c>
      <c r="F101" s="49" t="str">
        <f>+IF(VLOOKUP($B101,tablero!$S$5:$AB$200,F$4,FALSE)=0,"",VLOOKUP($B101,tablero!$S$5:$AB$200,F$4,FALSE))</f>
        <v>x</v>
      </c>
      <c r="G101" s="49" t="str">
        <f>+IF(VLOOKUP($B101,tablero!$S$5:$AB$200,G$4,FALSE)=0,"",VLOOKUP($B101,tablero!$S$5:$AB$200,G$4,FALSE))</f>
        <v/>
      </c>
      <c r="H101" s="49" t="str">
        <f>+IF(VLOOKUP($B101,tablero!$S$5:$AB$200,H$4,FALSE)=0,"",VLOOKUP($B101,tablero!$S$5:$AB$200,H$4,FALSE))</f>
        <v/>
      </c>
      <c r="I101" s="49" t="str">
        <f>+IF(VLOOKUP($B101,tablero!$S$5:$AB$200,I$4,FALSE)=0,"",VLOOKUP($B101,tablero!$S$5:$AB$200,I$4,FALSE))</f>
        <v/>
      </c>
      <c r="J101" s="49" t="str">
        <f>+IF(VLOOKUP($B101,tablero!$S$5:$AC$200,J$4,FALSE)=0,"",VLOOKUP($B101,tablero!$S$5:$AC$200,J$4,FALSE))</f>
        <v/>
      </c>
    </row>
    <row r="102" spans="2:49" ht="12.75" x14ac:dyDescent="0.25">
      <c r="B102" s="34" t="s">
        <v>247</v>
      </c>
      <c r="C102" s="37"/>
      <c r="E102" s="47" t="s">
        <v>1562</v>
      </c>
      <c r="F102" s="48" t="s">
        <v>1563</v>
      </c>
      <c r="G102" s="48" t="s">
        <v>1564</v>
      </c>
      <c r="H102" s="48" t="s">
        <v>1565</v>
      </c>
      <c r="I102" s="48" t="s">
        <v>1566</v>
      </c>
      <c r="J102" s="48" t="s">
        <v>1576</v>
      </c>
    </row>
    <row r="103" spans="2:49" ht="24" x14ac:dyDescent="0.25">
      <c r="B103" s="63" t="s">
        <v>248</v>
      </c>
      <c r="C103" s="27" t="s">
        <v>249</v>
      </c>
      <c r="E103" s="49" t="str">
        <f>+IF(VLOOKUP($B103,tablero!$S$5:$AB$200,E$4,FALSE)=0,"",VLOOKUP($B103,tablero!$S$5:$AB$200,E$4,FALSE))</f>
        <v>x</v>
      </c>
      <c r="F103" s="49" t="str">
        <f>+IF(VLOOKUP($B103,tablero!$S$5:$AB$200,F$4,FALSE)=0,"",VLOOKUP($B103,tablero!$S$5:$AB$200,F$4,FALSE))</f>
        <v>x</v>
      </c>
      <c r="G103" s="49" t="str">
        <f>+IF(VLOOKUP($B103,tablero!$S$5:$AB$200,G$4,FALSE)=0,"",VLOOKUP($B103,tablero!$S$5:$AB$200,G$4,FALSE))</f>
        <v/>
      </c>
      <c r="H103" s="49" t="str">
        <f>+IF(VLOOKUP($B103,tablero!$S$5:$AB$200,H$4,FALSE)=0,"",VLOOKUP($B103,tablero!$S$5:$AB$200,H$4,FALSE))</f>
        <v>x</v>
      </c>
      <c r="I103" s="49" t="str">
        <f>+IF(VLOOKUP($B103,tablero!$S$5:$AB$200,I$4,FALSE)=0,"",VLOOKUP($B103,tablero!$S$5:$AB$200,I$4,FALSE))</f>
        <v>x</v>
      </c>
      <c r="J103" s="49" t="str">
        <f>+IF(VLOOKUP($B103,tablero!$S$5:$AC$200,J$4,FALSE)=0,"",VLOOKUP($B103,tablero!$S$5:$AC$200,J$4,FALSE))</f>
        <v>x</v>
      </c>
    </row>
    <row r="104" spans="2:49" x14ac:dyDescent="0.25">
      <c r="B104" s="63" t="s">
        <v>250</v>
      </c>
      <c r="C104" s="27" t="s">
        <v>251</v>
      </c>
      <c r="E104" s="49" t="str">
        <f>+IF(VLOOKUP($B104,tablero!$S$5:$AB$200,E$4,FALSE)=0,"",VLOOKUP($B104,tablero!$S$5:$AB$200,E$4,FALSE))</f>
        <v>x</v>
      </c>
      <c r="F104" s="49" t="str">
        <f>+IF(VLOOKUP($B104,tablero!$S$5:$AB$200,F$4,FALSE)=0,"",VLOOKUP($B104,tablero!$S$5:$AB$200,F$4,FALSE))</f>
        <v/>
      </c>
      <c r="G104" s="49" t="str">
        <f>+IF(VLOOKUP($B104,tablero!$S$5:$AB$200,G$4,FALSE)=0,"",VLOOKUP($B104,tablero!$S$5:$AB$200,G$4,FALSE))</f>
        <v/>
      </c>
      <c r="H104" s="49" t="str">
        <f>+IF(VLOOKUP($B104,tablero!$S$5:$AB$200,H$4,FALSE)=0,"",VLOOKUP($B104,tablero!$S$5:$AB$200,H$4,FALSE))</f>
        <v>x</v>
      </c>
      <c r="I104" s="49" t="str">
        <f>+IF(VLOOKUP($B104,tablero!$S$5:$AB$200,I$4,FALSE)=0,"",VLOOKUP($B104,tablero!$S$5:$AB$200,I$4,FALSE))</f>
        <v>x</v>
      </c>
      <c r="J104" s="49" t="str">
        <f>+IF(VLOOKUP($B104,tablero!$S$5:$AC$200,J$4,FALSE)=0,"",VLOOKUP($B104,tablero!$S$5:$AC$200,J$4,FALSE))</f>
        <v>x</v>
      </c>
    </row>
    <row r="105" spans="2:49" x14ac:dyDescent="0.25">
      <c r="B105" s="63" t="s">
        <v>252</v>
      </c>
      <c r="C105" s="27" t="s">
        <v>253</v>
      </c>
      <c r="E105" s="49" t="str">
        <f>+IF(VLOOKUP($B105,tablero!$S$5:$AB$200,E$4,FALSE)=0,"",VLOOKUP($B105,tablero!$S$5:$AB$200,E$4,FALSE))</f>
        <v>x</v>
      </c>
      <c r="F105" s="49" t="str">
        <f>+IF(VLOOKUP($B105,tablero!$S$5:$AB$200,F$4,FALSE)=0,"",VLOOKUP($B105,tablero!$S$5:$AB$200,F$4,FALSE))</f>
        <v/>
      </c>
      <c r="G105" s="49" t="str">
        <f>+IF(VLOOKUP($B105,tablero!$S$5:$AB$200,G$4,FALSE)=0,"",VLOOKUP($B105,tablero!$S$5:$AB$200,G$4,FALSE))</f>
        <v/>
      </c>
      <c r="H105" s="49" t="str">
        <f>+IF(VLOOKUP($B105,tablero!$S$5:$AB$200,H$4,FALSE)=0,"",VLOOKUP($B105,tablero!$S$5:$AB$200,H$4,FALSE))</f>
        <v>x</v>
      </c>
      <c r="I105" s="49" t="str">
        <f>+IF(VLOOKUP($B105,tablero!$S$5:$AB$200,I$4,FALSE)=0,"",VLOOKUP($B105,tablero!$S$5:$AB$200,I$4,FALSE))</f>
        <v>x</v>
      </c>
      <c r="J105" s="49" t="str">
        <f>+IF(VLOOKUP($B105,tablero!$S$5:$AC$200,J$4,FALSE)=0,"",VLOOKUP($B105,tablero!$S$5:$AC$200,J$4,FALSE))</f>
        <v/>
      </c>
    </row>
    <row r="106" spans="2:49" ht="24" x14ac:dyDescent="0.25">
      <c r="B106" s="63" t="s">
        <v>254</v>
      </c>
      <c r="C106" s="27" t="s">
        <v>2161</v>
      </c>
      <c r="E106" s="49" t="str">
        <f>+IF(VLOOKUP($B106,tablero!$S$5:$AB$200,E$4,FALSE)=0,"",VLOOKUP($B106,tablero!$S$5:$AB$200,E$4,FALSE))</f>
        <v>x</v>
      </c>
      <c r="F106" s="49" t="str">
        <f>+IF(VLOOKUP($B106,tablero!$S$5:$AB$200,F$4,FALSE)=0,"",VLOOKUP($B106,tablero!$S$5:$AB$200,F$4,FALSE))</f>
        <v/>
      </c>
      <c r="G106" s="49" t="str">
        <f>+IF(VLOOKUP($B106,tablero!$S$5:$AB$200,G$4,FALSE)=0,"",VLOOKUP($B106,tablero!$S$5:$AB$200,G$4,FALSE))</f>
        <v/>
      </c>
      <c r="H106" s="49" t="str">
        <f>+IF(VLOOKUP($B106,tablero!$S$5:$AB$200,H$4,FALSE)=0,"",VLOOKUP($B106,tablero!$S$5:$AB$200,H$4,FALSE))</f>
        <v>x</v>
      </c>
      <c r="I106" s="49" t="str">
        <f>+IF(VLOOKUP($B106,tablero!$S$5:$AB$200,I$4,FALSE)=0,"",VLOOKUP($B106,tablero!$S$5:$AB$200,I$4,FALSE))</f>
        <v>x</v>
      </c>
      <c r="J106" s="49" t="str">
        <f>+IF(VLOOKUP($B106,tablero!$S$5:$AC$200,J$4,FALSE)=0,"",VLOOKUP($B106,tablero!$S$5:$AC$200,J$4,FALSE))</f>
        <v>x</v>
      </c>
    </row>
    <row r="107" spans="2:49" x14ac:dyDescent="0.25">
      <c r="B107" s="63" t="s">
        <v>255</v>
      </c>
      <c r="C107" s="27" t="s">
        <v>256</v>
      </c>
      <c r="E107" s="49" t="str">
        <f>+IF(VLOOKUP($B107,tablero!$S$5:$AB$200,E$4,FALSE)=0,"",VLOOKUP($B107,tablero!$S$5:$AB$200,E$4,FALSE))</f>
        <v>x</v>
      </c>
      <c r="F107" s="49" t="str">
        <f>+IF(VLOOKUP($B107,tablero!$S$5:$AB$200,F$4,FALSE)=0,"",VLOOKUP($B107,tablero!$S$5:$AB$200,F$4,FALSE))</f>
        <v>x</v>
      </c>
      <c r="G107" s="49" t="str">
        <f>+IF(VLOOKUP($B107,tablero!$S$5:$AB$200,G$4,FALSE)=0,"",VLOOKUP($B107,tablero!$S$5:$AB$200,G$4,FALSE))</f>
        <v/>
      </c>
      <c r="H107" s="49" t="str">
        <f>+IF(VLOOKUP($B107,tablero!$S$5:$AB$200,H$4,FALSE)=0,"",VLOOKUP($B107,tablero!$S$5:$AB$200,H$4,FALSE))</f>
        <v/>
      </c>
      <c r="I107" s="49" t="str">
        <f>+IF(VLOOKUP($B107,tablero!$S$5:$AB$200,I$4,FALSE)=0,"",VLOOKUP($B107,tablero!$S$5:$AB$200,I$4,FALSE))</f>
        <v/>
      </c>
      <c r="J107" s="49" t="str">
        <f>+IF(VLOOKUP($B107,tablero!$S$5:$AC$200,J$4,FALSE)=0,"",VLOOKUP($B107,tablero!$S$5:$AC$200,J$4,FALSE))</f>
        <v/>
      </c>
    </row>
    <row r="108" spans="2:49" x14ac:dyDescent="0.25">
      <c r="B108" s="46"/>
    </row>
    <row r="109" spans="2:49" ht="12.75" x14ac:dyDescent="0.25">
      <c r="B109" s="25" t="s">
        <v>257</v>
      </c>
    </row>
    <row r="110" spans="2:49" s="40" customFormat="1" ht="15" x14ac:dyDescent="0.25">
      <c r="B110" s="51" t="s">
        <v>258</v>
      </c>
      <c r="C110" s="52"/>
      <c r="D110" s="45"/>
      <c r="E110" s="307" t="s">
        <v>1567</v>
      </c>
      <c r="F110" s="307"/>
      <c r="G110" s="307"/>
      <c r="H110" s="307"/>
      <c r="I110" s="307"/>
      <c r="J110" s="307"/>
      <c r="AF110" s="41"/>
      <c r="AG110" s="41"/>
      <c r="AH110" s="41"/>
      <c r="AI110" s="41"/>
      <c r="AJ110" s="41"/>
      <c r="AK110" s="41"/>
      <c r="AL110" s="41"/>
      <c r="AM110" s="41"/>
      <c r="AN110" s="41"/>
      <c r="AO110" s="41"/>
      <c r="AP110" s="41"/>
      <c r="AQ110" s="41"/>
      <c r="AR110" s="41"/>
      <c r="AS110" s="41"/>
      <c r="AT110" s="41"/>
      <c r="AU110" s="41"/>
      <c r="AV110" s="41"/>
      <c r="AW110" s="41"/>
    </row>
    <row r="111" spans="2:49" ht="12.75" x14ac:dyDescent="0.25">
      <c r="B111" s="53" t="s">
        <v>308</v>
      </c>
      <c r="C111" s="54"/>
      <c r="E111" s="47" t="s">
        <v>1562</v>
      </c>
      <c r="F111" s="48" t="s">
        <v>1563</v>
      </c>
      <c r="G111" s="48" t="s">
        <v>1564</v>
      </c>
      <c r="H111" s="48" t="s">
        <v>1565</v>
      </c>
      <c r="I111" s="48" t="s">
        <v>1566</v>
      </c>
      <c r="J111" s="48" t="s">
        <v>1576</v>
      </c>
    </row>
    <row r="112" spans="2:49" x14ac:dyDescent="0.25">
      <c r="B112" s="63" t="s">
        <v>309</v>
      </c>
      <c r="C112" s="27" t="s">
        <v>310</v>
      </c>
      <c r="E112" s="49" t="str">
        <f>+IF(VLOOKUP($B112,tablero!$S$5:$AB$200,E$4,FALSE)=0,"",VLOOKUP($B112,tablero!$S$5:$AB$200,E$4,FALSE))</f>
        <v>x</v>
      </c>
      <c r="F112" s="49" t="str">
        <f>+IF(VLOOKUP($B112,tablero!$S$5:$AB$200,F$4,FALSE)=0,"",VLOOKUP($B112,tablero!$S$5:$AB$200,F$4,FALSE))</f>
        <v>x</v>
      </c>
      <c r="G112" s="49" t="str">
        <f>+IF(VLOOKUP($B112,tablero!$S$5:$AB$200,G$4,FALSE)=0,"",VLOOKUP($B112,tablero!$S$5:$AB$200,G$4,FALSE))</f>
        <v/>
      </c>
      <c r="H112" s="49" t="str">
        <f>+IF(VLOOKUP($B112,tablero!$S$5:$AB$200,H$4,FALSE)=0,"",VLOOKUP($B112,tablero!$S$5:$AB$200,H$4,FALSE))</f>
        <v>x</v>
      </c>
      <c r="I112" s="49" t="str">
        <f>+IF(VLOOKUP($B112,tablero!$S$5:$AB$200,I$4,FALSE)=0,"",VLOOKUP($B112,tablero!$S$5:$AB$200,I$4,FALSE))</f>
        <v/>
      </c>
      <c r="J112" s="49" t="str">
        <f>+IF(VLOOKUP($B112,tablero!$S$5:$AC$200,J$4,FALSE)=0,"",VLOOKUP($B112,tablero!$S$5:$AC$200,J$4,FALSE))</f>
        <v/>
      </c>
    </row>
    <row r="113" spans="2:10" x14ac:dyDescent="0.25">
      <c r="B113" s="63" t="s">
        <v>311</v>
      </c>
      <c r="C113" s="98" t="s">
        <v>312</v>
      </c>
      <c r="E113" s="49" t="str">
        <f>+IF(VLOOKUP($B113,tablero!$S$5:$AB$200,E$4,FALSE)=0,"",VLOOKUP($B113,tablero!$S$5:$AB$200,E$4,FALSE))</f>
        <v>x</v>
      </c>
      <c r="F113" s="49" t="str">
        <f>+IF(VLOOKUP($B113,tablero!$S$5:$AB$200,F$4,FALSE)=0,"",VLOOKUP($B113,tablero!$S$5:$AB$200,F$4,FALSE))</f>
        <v/>
      </c>
      <c r="G113" s="49" t="str">
        <f>+IF(VLOOKUP($B113,tablero!$S$5:$AB$200,G$4,FALSE)=0,"",VLOOKUP($B113,tablero!$S$5:$AB$200,G$4,FALSE))</f>
        <v/>
      </c>
      <c r="H113" s="49" t="str">
        <f>+IF(VLOOKUP($B113,tablero!$S$5:$AB$200,H$4,FALSE)=0,"",VLOOKUP($B113,tablero!$S$5:$AB$200,H$4,FALSE))</f>
        <v>x</v>
      </c>
      <c r="I113" s="49" t="str">
        <f>+IF(VLOOKUP($B113,tablero!$S$5:$AB$200,I$4,FALSE)=0,"",VLOOKUP($B113,tablero!$S$5:$AB$200,I$4,FALSE))</f>
        <v/>
      </c>
      <c r="J113" s="49" t="str">
        <f>+IF(VLOOKUP($B113,tablero!$S$5:$AC$200,J$4,FALSE)=0,"",VLOOKUP($B113,tablero!$S$5:$AC$200,J$4,FALSE))</f>
        <v/>
      </c>
    </row>
    <row r="114" spans="2:10" x14ac:dyDescent="0.25">
      <c r="B114" s="63" t="s">
        <v>313</v>
      </c>
      <c r="C114" s="98" t="s">
        <v>314</v>
      </c>
      <c r="E114" s="49" t="str">
        <f>+IF(VLOOKUP($B114,tablero!$S$5:$AB$200,E$4,FALSE)=0,"",VLOOKUP($B114,tablero!$S$5:$AB$200,E$4,FALSE))</f>
        <v>x</v>
      </c>
      <c r="F114" s="49" t="str">
        <f>+IF(VLOOKUP($B114,tablero!$S$5:$AB$200,F$4,FALSE)=0,"",VLOOKUP($B114,tablero!$S$5:$AB$200,F$4,FALSE))</f>
        <v>x</v>
      </c>
      <c r="G114" s="49" t="str">
        <f>+IF(VLOOKUP($B114,tablero!$S$5:$AB$200,G$4,FALSE)=0,"",VLOOKUP($B114,tablero!$S$5:$AB$200,G$4,FALSE))</f>
        <v/>
      </c>
      <c r="H114" s="49" t="str">
        <f>+IF(VLOOKUP($B114,tablero!$S$5:$AB$200,H$4,FALSE)=0,"",VLOOKUP($B114,tablero!$S$5:$AB$200,H$4,FALSE))</f>
        <v>x</v>
      </c>
      <c r="I114" s="49" t="str">
        <f>+IF(VLOOKUP($B114,tablero!$S$5:$AB$200,I$4,FALSE)=0,"",VLOOKUP($B114,tablero!$S$5:$AB$200,I$4,FALSE))</f>
        <v/>
      </c>
      <c r="J114" s="49" t="str">
        <f>+IF(VLOOKUP($B114,tablero!$S$5:$AC$200,J$4,FALSE)=0,"",VLOOKUP($B114,tablero!$S$5:$AC$200,J$4,FALSE))</f>
        <v/>
      </c>
    </row>
    <row r="115" spans="2:10" x14ac:dyDescent="0.25">
      <c r="B115" s="63" t="s">
        <v>315</v>
      </c>
      <c r="C115" s="98" t="s">
        <v>316</v>
      </c>
      <c r="E115" s="49" t="str">
        <f>+IF(VLOOKUP($B115,tablero!$S$5:$AB$200,E$4,FALSE)=0,"",VLOOKUP($B115,tablero!$S$5:$AB$200,E$4,FALSE))</f>
        <v>x</v>
      </c>
      <c r="F115" s="49" t="str">
        <f>+IF(VLOOKUP($B115,tablero!$S$5:$AB$200,F$4,FALSE)=0,"",VLOOKUP($B115,tablero!$S$5:$AB$200,F$4,FALSE))</f>
        <v/>
      </c>
      <c r="G115" s="49" t="str">
        <f>+IF(VLOOKUP($B115,tablero!$S$5:$AB$200,G$4,FALSE)=0,"",VLOOKUP($B115,tablero!$S$5:$AB$200,G$4,FALSE))</f>
        <v/>
      </c>
      <c r="H115" s="49" t="str">
        <f>+IF(VLOOKUP($B115,tablero!$S$5:$AB$200,H$4,FALSE)=0,"",VLOOKUP($B115,tablero!$S$5:$AB$200,H$4,FALSE))</f>
        <v>x</v>
      </c>
      <c r="I115" s="49" t="str">
        <f>+IF(VLOOKUP($B115,tablero!$S$5:$AB$200,I$4,FALSE)=0,"",VLOOKUP($B115,tablero!$S$5:$AB$200,I$4,FALSE))</f>
        <v>x</v>
      </c>
      <c r="J115" s="49" t="str">
        <f>+IF(VLOOKUP($B115,tablero!$S$5:$AC$200,J$4,FALSE)=0,"",VLOOKUP($B115,tablero!$S$5:$AC$200,J$4,FALSE))</f>
        <v/>
      </c>
    </row>
    <row r="116" spans="2:10" x14ac:dyDescent="0.25">
      <c r="B116" s="63" t="s">
        <v>317</v>
      </c>
      <c r="C116" s="98" t="s">
        <v>2003</v>
      </c>
      <c r="E116" s="49" t="str">
        <f>+IF(VLOOKUP($B116,tablero!$S$5:$AB$200,E$4,FALSE)=0,"",VLOOKUP($B116,tablero!$S$5:$AB$200,E$4,FALSE))</f>
        <v>x</v>
      </c>
      <c r="F116" s="49" t="str">
        <f>+IF(VLOOKUP($B116,tablero!$S$5:$AB$200,F$4,FALSE)=0,"",VLOOKUP($B116,tablero!$S$5:$AB$200,F$4,FALSE))</f>
        <v/>
      </c>
      <c r="G116" s="49" t="str">
        <f>+IF(VLOOKUP($B116,tablero!$S$5:$AB$200,G$4,FALSE)=0,"",VLOOKUP($B116,tablero!$S$5:$AB$200,G$4,FALSE))</f>
        <v/>
      </c>
      <c r="H116" s="49" t="str">
        <f>+IF(VLOOKUP($B116,tablero!$S$5:$AB$200,H$4,FALSE)=0,"",VLOOKUP($B116,tablero!$S$5:$AB$200,H$4,FALSE))</f>
        <v/>
      </c>
      <c r="I116" s="49" t="str">
        <f>+IF(VLOOKUP($B116,tablero!$S$5:$AB$200,I$4,FALSE)=0,"",VLOOKUP($B116,tablero!$S$5:$AB$200,I$4,FALSE))</f>
        <v/>
      </c>
      <c r="J116" s="49" t="str">
        <f>+IF(VLOOKUP($B116,tablero!$S$5:$AC$200,J$4,FALSE)=0,"",VLOOKUP($B116,tablero!$S$5:$AC$200,J$4,FALSE))</f>
        <v/>
      </c>
    </row>
    <row r="117" spans="2:10" x14ac:dyDescent="0.25">
      <c r="B117" s="63" t="s">
        <v>318</v>
      </c>
      <c r="C117" s="98" t="s">
        <v>319</v>
      </c>
      <c r="E117" s="49" t="str">
        <f>+IF(VLOOKUP($B117,tablero!$S$5:$AB$200,E$4,FALSE)=0,"",VLOOKUP($B117,tablero!$S$5:$AB$200,E$4,FALSE))</f>
        <v>x</v>
      </c>
      <c r="F117" s="49" t="str">
        <f>+IF(VLOOKUP($B117,tablero!$S$5:$AB$200,F$4,FALSE)=0,"",VLOOKUP($B117,tablero!$S$5:$AB$200,F$4,FALSE))</f>
        <v>x</v>
      </c>
      <c r="G117" s="49" t="str">
        <f>+IF(VLOOKUP($B117,tablero!$S$5:$AB$200,G$4,FALSE)=0,"",VLOOKUP($B117,tablero!$S$5:$AB$200,G$4,FALSE))</f>
        <v/>
      </c>
      <c r="H117" s="49" t="str">
        <f>+IF(VLOOKUP($B117,tablero!$S$5:$AB$200,H$4,FALSE)=0,"",VLOOKUP($B117,tablero!$S$5:$AB$200,H$4,FALSE))</f>
        <v/>
      </c>
      <c r="I117" s="49" t="str">
        <f>+IF(VLOOKUP($B117,tablero!$S$5:$AB$200,I$4,FALSE)=0,"",VLOOKUP($B117,tablero!$S$5:$AB$200,I$4,FALSE))</f>
        <v/>
      </c>
      <c r="J117" s="49" t="str">
        <f>+IF(VLOOKUP($B117,tablero!$S$5:$AC$200,J$4,FALSE)=0,"",VLOOKUP($B117,tablero!$S$5:$AC$200,J$4,FALSE))</f>
        <v/>
      </c>
    </row>
    <row r="118" spans="2:10" x14ac:dyDescent="0.25">
      <c r="B118" s="63" t="s">
        <v>320</v>
      </c>
      <c r="C118" s="98" t="s">
        <v>321</v>
      </c>
      <c r="E118" s="49" t="str">
        <f>+IF(VLOOKUP($B118,tablero!$S$5:$AB$200,E$4,FALSE)=0,"",VLOOKUP($B118,tablero!$S$5:$AB$200,E$4,FALSE))</f>
        <v>x</v>
      </c>
      <c r="F118" s="49" t="str">
        <f>+IF(VLOOKUP($B118,tablero!$S$5:$AB$200,F$4,FALSE)=0,"",VLOOKUP($B118,tablero!$S$5:$AB$200,F$4,FALSE))</f>
        <v/>
      </c>
      <c r="G118" s="49" t="str">
        <f>+IF(VLOOKUP($B118,tablero!$S$5:$AB$200,G$4,FALSE)=0,"",VLOOKUP($B118,tablero!$S$5:$AB$200,G$4,FALSE))</f>
        <v/>
      </c>
      <c r="H118" s="49" t="str">
        <f>+IF(VLOOKUP($B118,tablero!$S$5:$AB$200,H$4,FALSE)=0,"",VLOOKUP($B118,tablero!$S$5:$AB$200,H$4,FALSE))</f>
        <v/>
      </c>
      <c r="I118" s="49" t="str">
        <f>+IF(VLOOKUP($B118,tablero!$S$5:$AB$200,I$4,FALSE)=0,"",VLOOKUP($B118,tablero!$S$5:$AB$200,I$4,FALSE))</f>
        <v/>
      </c>
      <c r="J118" s="49" t="str">
        <f>+IF(VLOOKUP($B118,tablero!$S$5:$AC$200,J$4,FALSE)=0,"",VLOOKUP($B118,tablero!$S$5:$AC$200,J$4,FALSE))</f>
        <v/>
      </c>
    </row>
    <row r="119" spans="2:10" x14ac:dyDescent="0.25">
      <c r="B119" s="63" t="s">
        <v>322</v>
      </c>
      <c r="C119" s="98" t="s">
        <v>323</v>
      </c>
      <c r="E119" s="49" t="str">
        <f>+IF(VLOOKUP($B119,tablero!$S$5:$AB$200,E$4,FALSE)=0,"",VLOOKUP($B119,tablero!$S$5:$AB$200,E$4,FALSE))</f>
        <v>x</v>
      </c>
      <c r="F119" s="49" t="str">
        <f>+IF(VLOOKUP($B119,tablero!$S$5:$AB$200,F$4,FALSE)=0,"",VLOOKUP($B119,tablero!$S$5:$AB$200,F$4,FALSE))</f>
        <v/>
      </c>
      <c r="G119" s="49" t="str">
        <f>+IF(VLOOKUP($B119,tablero!$S$5:$AB$200,G$4,FALSE)=0,"",VLOOKUP($B119,tablero!$S$5:$AB$200,G$4,FALSE))</f>
        <v/>
      </c>
      <c r="H119" s="49" t="str">
        <f>+IF(VLOOKUP($B119,tablero!$S$5:$AB$200,H$4,FALSE)=0,"",VLOOKUP($B119,tablero!$S$5:$AB$200,H$4,FALSE))</f>
        <v/>
      </c>
      <c r="I119" s="49" t="str">
        <f>+IF(VLOOKUP($B119,tablero!$S$5:$AB$200,I$4,FALSE)=0,"",VLOOKUP($B119,tablero!$S$5:$AB$200,I$4,FALSE))</f>
        <v/>
      </c>
      <c r="J119" s="49" t="str">
        <f>+IF(VLOOKUP($B119,tablero!$S$5:$AC$200,J$4,FALSE)=0,"",VLOOKUP($B119,tablero!$S$5:$AC$200,J$4,FALSE))</f>
        <v/>
      </c>
    </row>
    <row r="120" spans="2:10" x14ac:dyDescent="0.25">
      <c r="B120" s="63" t="s">
        <v>324</v>
      </c>
      <c r="C120" s="98" t="s">
        <v>325</v>
      </c>
      <c r="E120" s="49" t="str">
        <f>+IF(VLOOKUP($B120,tablero!$S$5:$AB$200,E$4,FALSE)=0,"",VLOOKUP($B120,tablero!$S$5:$AB$200,E$4,FALSE))</f>
        <v>x</v>
      </c>
      <c r="F120" s="49" t="str">
        <f>+IF(VLOOKUP($B120,tablero!$S$5:$AB$200,F$4,FALSE)=0,"",VLOOKUP($B120,tablero!$S$5:$AB$200,F$4,FALSE))</f>
        <v>x</v>
      </c>
      <c r="G120" s="49" t="str">
        <f>+IF(VLOOKUP($B120,tablero!$S$5:$AB$200,G$4,FALSE)=0,"",VLOOKUP($B120,tablero!$S$5:$AB$200,G$4,FALSE))</f>
        <v/>
      </c>
      <c r="H120" s="49" t="str">
        <f>+IF(VLOOKUP($B120,tablero!$S$5:$AB$200,H$4,FALSE)=0,"",VLOOKUP($B120,tablero!$S$5:$AB$200,H$4,FALSE))</f>
        <v/>
      </c>
      <c r="I120" s="49" t="str">
        <f>+IF(VLOOKUP($B120,tablero!$S$5:$AB$200,I$4,FALSE)=0,"",VLOOKUP($B120,tablero!$S$5:$AB$200,I$4,FALSE))</f>
        <v/>
      </c>
      <c r="J120" s="49" t="str">
        <f>+IF(VLOOKUP($B120,tablero!$S$5:$AC$200,J$4,FALSE)=0,"",VLOOKUP($B120,tablero!$S$5:$AC$200,J$4,FALSE))</f>
        <v/>
      </c>
    </row>
    <row r="121" spans="2:10" hidden="1" x14ac:dyDescent="0.25">
      <c r="B121" s="63" t="s">
        <v>326</v>
      </c>
      <c r="C121" s="98" t="s">
        <v>327</v>
      </c>
      <c r="E121" s="49" t="e">
        <f>+IF(VLOOKUP($B121,tablero!$S$5:$AB$200,E$4,FALSE)=0,"",VLOOKUP($B121,tablero!$S$5:$AB$200,E$4,FALSE))</f>
        <v>#N/A</v>
      </c>
      <c r="F121" s="49" t="e">
        <f>+IF(VLOOKUP($B121,tablero!$S$5:$AB$200,F$4,FALSE)=0,"",VLOOKUP($B121,tablero!$S$5:$AB$200,F$4,FALSE))</f>
        <v>#N/A</v>
      </c>
      <c r="G121" s="49" t="e">
        <f>+IF(VLOOKUP($B121,tablero!$S$5:$AB$200,G$4,FALSE)=0,"",VLOOKUP($B121,tablero!$S$5:$AB$200,G$4,FALSE))</f>
        <v>#N/A</v>
      </c>
      <c r="H121" s="49" t="e">
        <f>+IF(VLOOKUP($B121,tablero!$S$5:$AB$200,H$4,FALSE)=0,"",VLOOKUP($B121,tablero!$S$5:$AB$200,H$4,FALSE))</f>
        <v>#N/A</v>
      </c>
      <c r="I121" s="49" t="e">
        <f>+IF(VLOOKUP($B121,tablero!$S$5:$AB$200,I$4,FALSE)=0,"",VLOOKUP($B121,tablero!$S$5:$AB$200,I$4,FALSE))</f>
        <v>#N/A</v>
      </c>
      <c r="J121" s="49" t="e">
        <f>+IF(VLOOKUP($B121,tablero!$S$5:$AC$200,J$4,FALSE)=0,"",VLOOKUP($B121,tablero!$S$5:$AC$200,J$4,FALSE))</f>
        <v>#N/A</v>
      </c>
    </row>
    <row r="122" spans="2:10" x14ac:dyDescent="0.25">
      <c r="B122" s="63" t="s">
        <v>328</v>
      </c>
      <c r="C122" s="98" t="s">
        <v>329</v>
      </c>
      <c r="E122" s="49" t="str">
        <f>+IF(VLOOKUP($B122,tablero!$S$5:$AB$200,E$4,FALSE)=0,"",VLOOKUP($B122,tablero!$S$5:$AB$200,E$4,FALSE))</f>
        <v>x</v>
      </c>
      <c r="F122" s="49" t="str">
        <f>+IF(VLOOKUP($B122,tablero!$S$5:$AB$200,F$4,FALSE)=0,"",VLOOKUP($B122,tablero!$S$5:$AB$200,F$4,FALSE))</f>
        <v>x</v>
      </c>
      <c r="G122" s="49" t="str">
        <f>+IF(VLOOKUP($B122,tablero!$S$5:$AB$200,G$4,FALSE)=0,"",VLOOKUP($B122,tablero!$S$5:$AB$200,G$4,FALSE))</f>
        <v/>
      </c>
      <c r="H122" s="49" t="str">
        <f>+IF(VLOOKUP($B122,tablero!$S$5:$AB$200,H$4,FALSE)=0,"",VLOOKUP($B122,tablero!$S$5:$AB$200,H$4,FALSE))</f>
        <v/>
      </c>
      <c r="I122" s="49" t="str">
        <f>+IF(VLOOKUP($B122,tablero!$S$5:$AB$200,I$4,FALSE)=0,"",VLOOKUP($B122,tablero!$S$5:$AB$200,I$4,FALSE))</f>
        <v/>
      </c>
      <c r="J122" s="49" t="str">
        <f>+IF(VLOOKUP($B122,tablero!$S$5:$AC$200,J$4,FALSE)=0,"",VLOOKUP($B122,tablero!$S$5:$AC$200,J$4,FALSE))</f>
        <v/>
      </c>
    </row>
    <row r="123" spans="2:10" x14ac:dyDescent="0.25">
      <c r="B123" s="63" t="s">
        <v>330</v>
      </c>
      <c r="C123" s="27" t="s">
        <v>331</v>
      </c>
      <c r="E123" s="49" t="str">
        <f>+IF(VLOOKUP($B123,tablero!$S$5:$AB$200,E$4,FALSE)=0,"",VLOOKUP($B123,tablero!$S$5:$AB$200,E$4,FALSE))</f>
        <v>x</v>
      </c>
      <c r="F123" s="49" t="str">
        <f>+IF(VLOOKUP($B123,tablero!$S$5:$AB$200,F$4,FALSE)=0,"",VLOOKUP($B123,tablero!$S$5:$AB$200,F$4,FALSE))</f>
        <v/>
      </c>
      <c r="G123" s="49" t="str">
        <f>+IF(VLOOKUP($B123,tablero!$S$5:$AB$200,G$4,FALSE)=0,"",VLOOKUP($B123,tablero!$S$5:$AB$200,G$4,FALSE))</f>
        <v/>
      </c>
      <c r="H123" s="49" t="str">
        <f>+IF(VLOOKUP($B123,tablero!$S$5:$AB$200,H$4,FALSE)=0,"",VLOOKUP($B123,tablero!$S$5:$AB$200,H$4,FALSE))</f>
        <v/>
      </c>
      <c r="I123" s="49" t="str">
        <f>+IF(VLOOKUP($B123,tablero!$S$5:$AB$200,I$4,FALSE)=0,"",VLOOKUP($B123,tablero!$S$5:$AB$200,I$4,FALSE))</f>
        <v/>
      </c>
      <c r="J123" s="49" t="str">
        <f>+IF(VLOOKUP($B123,tablero!$S$5:$AC$200,J$4,FALSE)=0,"",VLOOKUP($B123,tablero!$S$5:$AC$200,J$4,FALSE))</f>
        <v/>
      </c>
    </row>
    <row r="124" spans="2:10" x14ac:dyDescent="0.25">
      <c r="B124" s="63" t="s">
        <v>332</v>
      </c>
      <c r="C124" s="27" t="s">
        <v>333</v>
      </c>
      <c r="E124" s="49" t="str">
        <f>+IF(VLOOKUP($B124,tablero!$S$5:$AB$200,E$4,FALSE)=0,"",VLOOKUP($B124,tablero!$S$5:$AB$200,E$4,FALSE))</f>
        <v>x</v>
      </c>
      <c r="F124" s="49" t="str">
        <f>+IF(VLOOKUP($B124,tablero!$S$5:$AB$200,F$4,FALSE)=0,"",VLOOKUP($B124,tablero!$S$5:$AB$200,F$4,FALSE))</f>
        <v/>
      </c>
      <c r="G124" s="49" t="str">
        <f>+IF(VLOOKUP($B124,tablero!$S$5:$AB$200,G$4,FALSE)=0,"",VLOOKUP($B124,tablero!$S$5:$AB$200,G$4,FALSE))</f>
        <v/>
      </c>
      <c r="H124" s="49" t="str">
        <f>+IF(VLOOKUP($B124,tablero!$S$5:$AB$200,H$4,FALSE)=0,"",VLOOKUP($B124,tablero!$S$5:$AB$200,H$4,FALSE))</f>
        <v/>
      </c>
      <c r="I124" s="49" t="str">
        <f>+IF(VLOOKUP($B124,tablero!$S$5:$AB$200,I$4,FALSE)=0,"",VLOOKUP($B124,tablero!$S$5:$AB$200,I$4,FALSE))</f>
        <v/>
      </c>
      <c r="J124" s="49" t="str">
        <f>+IF(VLOOKUP($B124,tablero!$S$5:$AC$200,J$4,FALSE)=0,"",VLOOKUP($B124,tablero!$S$5:$AC$200,J$4,FALSE))</f>
        <v/>
      </c>
    </row>
    <row r="125" spans="2:10" x14ac:dyDescent="0.25">
      <c r="B125" s="63" t="s">
        <v>1364</v>
      </c>
      <c r="C125" s="27" t="s">
        <v>1359</v>
      </c>
      <c r="E125" s="49" t="str">
        <f>+IF(VLOOKUP($B125,tablero!$S$5:$AB$200,E$4,FALSE)=0,"",VLOOKUP($B125,tablero!$S$5:$AB$200,E$4,FALSE))</f>
        <v>x</v>
      </c>
      <c r="F125" s="49" t="str">
        <f>+IF(VLOOKUP($B125,tablero!$S$5:$AB$200,F$4,FALSE)=0,"",VLOOKUP($B125,tablero!$S$5:$AB$200,F$4,FALSE))</f>
        <v/>
      </c>
      <c r="G125" s="49" t="str">
        <f>+IF(VLOOKUP($B125,tablero!$S$5:$AB$200,G$4,FALSE)=0,"",VLOOKUP($B125,tablero!$S$5:$AB$200,G$4,FALSE))</f>
        <v/>
      </c>
      <c r="H125" s="49" t="str">
        <f>+IF(VLOOKUP($B125,tablero!$S$5:$AB$200,H$4,FALSE)=0,"",VLOOKUP($B125,tablero!$S$5:$AB$200,H$4,FALSE))</f>
        <v/>
      </c>
      <c r="I125" s="49" t="str">
        <f>+IF(VLOOKUP($B125,tablero!$S$5:$AB$200,I$4,FALSE)=0,"",VLOOKUP($B125,tablero!$S$5:$AB$200,I$4,FALSE))</f>
        <v/>
      </c>
      <c r="J125" s="49" t="str">
        <f>+IF(VLOOKUP($B125,tablero!$S$5:$AC$200,J$4,FALSE)=0,"",VLOOKUP($B125,tablero!$S$5:$AC$200,J$4,FALSE))</f>
        <v/>
      </c>
    </row>
    <row r="126" spans="2:10" ht="12.75" x14ac:dyDescent="0.25">
      <c r="B126" s="72" t="s">
        <v>334</v>
      </c>
      <c r="C126" s="54"/>
      <c r="E126" s="47" t="s">
        <v>1562</v>
      </c>
      <c r="F126" s="48" t="s">
        <v>1563</v>
      </c>
      <c r="G126" s="48" t="s">
        <v>1564</v>
      </c>
      <c r="H126" s="48" t="s">
        <v>1565</v>
      </c>
      <c r="I126" s="48" t="s">
        <v>1566</v>
      </c>
      <c r="J126" s="48" t="s">
        <v>1576</v>
      </c>
    </row>
    <row r="127" spans="2:10" x14ac:dyDescent="0.25">
      <c r="B127" s="63" t="s">
        <v>335</v>
      </c>
      <c r="C127" s="27" t="s">
        <v>336</v>
      </c>
      <c r="E127" s="49" t="str">
        <f>+IF(VLOOKUP($B127,tablero!$S$5:$AB$200,E$4,FALSE)=0,"",VLOOKUP($B127,tablero!$S$5:$AB$200,E$4,FALSE))</f>
        <v>x</v>
      </c>
      <c r="F127" s="49" t="str">
        <f>+IF(VLOOKUP($B127,tablero!$S$5:$AB$200,F$4,FALSE)=0,"",VLOOKUP($B127,tablero!$S$5:$AB$200,F$4,FALSE))</f>
        <v>x</v>
      </c>
      <c r="G127" s="49" t="str">
        <f>+IF(VLOOKUP($B127,tablero!$S$5:$AB$200,G$4,FALSE)=0,"",VLOOKUP($B127,tablero!$S$5:$AB$200,G$4,FALSE))</f>
        <v/>
      </c>
      <c r="H127" s="49" t="str">
        <f>+IF(VLOOKUP($B127,tablero!$S$5:$AB$200,H$4,FALSE)=0,"",VLOOKUP($B127,tablero!$S$5:$AB$200,H$4,FALSE))</f>
        <v>x</v>
      </c>
      <c r="I127" s="49" t="str">
        <f>+IF(VLOOKUP($B127,tablero!$S$5:$AB$200,I$4,FALSE)=0,"",VLOOKUP($B127,tablero!$S$5:$AB$200,I$4,FALSE))</f>
        <v>x</v>
      </c>
      <c r="J127" s="49" t="str">
        <f>+IF(VLOOKUP($B127,tablero!$S$5:$AC$200,J$4,FALSE)=0,"",VLOOKUP($B127,tablero!$S$5:$AC$200,J$4,FALSE))</f>
        <v/>
      </c>
    </row>
    <row r="128" spans="2:10" x14ac:dyDescent="0.25">
      <c r="B128" s="63" t="s">
        <v>337</v>
      </c>
      <c r="C128" s="27" t="s">
        <v>338</v>
      </c>
      <c r="E128" s="49" t="str">
        <f>+IF(VLOOKUP($B128,tablero!$S$5:$AB$200,E$4,FALSE)=0,"",VLOOKUP($B128,tablero!$S$5:$AB$200,E$4,FALSE))</f>
        <v>x</v>
      </c>
      <c r="F128" s="49" t="str">
        <f>+IF(VLOOKUP($B128,tablero!$S$5:$AB$200,F$4,FALSE)=0,"",VLOOKUP($B128,tablero!$S$5:$AB$200,F$4,FALSE))</f>
        <v>x</v>
      </c>
      <c r="G128" s="49" t="str">
        <f>+IF(VLOOKUP($B128,tablero!$S$5:$AB$200,G$4,FALSE)=0,"",VLOOKUP($B128,tablero!$S$5:$AB$200,G$4,FALSE))</f>
        <v/>
      </c>
      <c r="H128" s="49" t="str">
        <f>+IF(VLOOKUP($B128,tablero!$S$5:$AB$200,H$4,FALSE)=0,"",VLOOKUP($B128,tablero!$S$5:$AB$200,H$4,FALSE))</f>
        <v>x</v>
      </c>
      <c r="I128" s="49" t="str">
        <f>+IF(VLOOKUP($B128,tablero!$S$5:$AB$200,I$4,FALSE)=0,"",VLOOKUP($B128,tablero!$S$5:$AB$200,I$4,FALSE))</f>
        <v>x</v>
      </c>
      <c r="J128" s="49" t="str">
        <f>+IF(VLOOKUP($B128,tablero!$S$5:$AC$200,J$4,FALSE)=0,"",VLOOKUP($B128,tablero!$S$5:$AC$200,J$4,FALSE))</f>
        <v/>
      </c>
    </row>
    <row r="129" spans="2:10" x14ac:dyDescent="0.25">
      <c r="B129" s="63" t="s">
        <v>339</v>
      </c>
      <c r="C129" s="27" t="s">
        <v>341</v>
      </c>
      <c r="E129" s="49" t="str">
        <f>+IF(VLOOKUP($B129,tablero!$S$5:$AB$200,E$4,FALSE)=0,"",VLOOKUP($B129,tablero!$S$5:$AB$200,E$4,FALSE))</f>
        <v>x</v>
      </c>
      <c r="F129" s="49" t="s">
        <v>1568</v>
      </c>
      <c r="G129" s="49" t="str">
        <f>+IF(VLOOKUP($B129,tablero!$S$5:$AB$200,G$4,FALSE)=0,"",VLOOKUP($B129,tablero!$S$5:$AB$200,G$4,FALSE))</f>
        <v/>
      </c>
      <c r="H129" s="49" t="str">
        <f>+IF(VLOOKUP($B129,tablero!$S$5:$AB$200,H$4,FALSE)=0,"",VLOOKUP($B129,tablero!$S$5:$AB$200,H$4,FALSE))</f>
        <v/>
      </c>
      <c r="I129" s="49" t="str">
        <f>+IF(VLOOKUP($B129,tablero!$S$5:$AB$200,I$4,FALSE)=0,"",VLOOKUP($B129,tablero!$S$5:$AB$200,I$4,FALSE))</f>
        <v/>
      </c>
      <c r="J129" s="49" t="str">
        <f>+IF(VLOOKUP($B129,tablero!$S$5:$AC$200,J$4,FALSE)=0,"",VLOOKUP($B129,tablero!$S$5:$AC$200,J$4,FALSE))</f>
        <v/>
      </c>
    </row>
    <row r="130" spans="2:10" x14ac:dyDescent="0.25">
      <c r="B130" s="63" t="s">
        <v>340</v>
      </c>
      <c r="C130" s="27" t="s">
        <v>997</v>
      </c>
      <c r="E130" s="49" t="str">
        <f>+IF(VLOOKUP($B130,tablero!$S$5:$AB$200,E$4,FALSE)=0,"",VLOOKUP($B130,tablero!$S$5:$AB$200,E$4,FALSE))</f>
        <v>x</v>
      </c>
      <c r="F130" s="49" t="str">
        <f>+IF(VLOOKUP($B130,tablero!$S$5:$AB$200,F$4,FALSE)=0,"",VLOOKUP($B130,tablero!$S$5:$AB$200,F$4,FALSE))</f>
        <v>x</v>
      </c>
      <c r="G130" s="49" t="str">
        <f>+IF(VLOOKUP($B130,tablero!$S$5:$AB$200,G$4,FALSE)=0,"",VLOOKUP($B130,tablero!$S$5:$AB$200,G$4,FALSE))</f>
        <v/>
      </c>
      <c r="H130" s="49" t="str">
        <f>+IF(VLOOKUP($B130,tablero!$S$5:$AB$200,H$4,FALSE)=0,"",VLOOKUP($B130,tablero!$S$5:$AB$200,H$4,FALSE))</f>
        <v/>
      </c>
      <c r="I130" s="49" t="str">
        <f>+IF(VLOOKUP($B130,tablero!$S$5:$AB$200,I$4,FALSE)=0,"",VLOOKUP($B130,tablero!$S$5:$AB$200,I$4,FALSE))</f>
        <v/>
      </c>
      <c r="J130" s="49" t="str">
        <f>+IF(VLOOKUP($B130,tablero!$S$5:$AC$200,J$4,FALSE)=0,"",VLOOKUP($B130,tablero!$S$5:$AC$200,J$4,FALSE))</f>
        <v/>
      </c>
    </row>
    <row r="131" spans="2:10" x14ac:dyDescent="0.25">
      <c r="B131" s="63" t="s">
        <v>342</v>
      </c>
      <c r="C131" s="27" t="s">
        <v>1359</v>
      </c>
      <c r="E131" s="49" t="str">
        <f>+IF(VLOOKUP($B131,tablero!$S$5:$AB$200,E$4,FALSE)=0,"",VLOOKUP($B131,tablero!$S$5:$AB$200,E$4,FALSE))</f>
        <v>x</v>
      </c>
      <c r="F131" s="49" t="str">
        <f>+IF(VLOOKUP($B131,tablero!$S$5:$AB$200,F$4,FALSE)=0,"",VLOOKUP($B131,tablero!$S$5:$AB$200,F$4,FALSE))</f>
        <v/>
      </c>
      <c r="G131" s="49" t="str">
        <f>+IF(VLOOKUP($B131,tablero!$S$5:$AB$200,G$4,FALSE)=0,"",VLOOKUP($B131,tablero!$S$5:$AB$200,G$4,FALSE))</f>
        <v/>
      </c>
      <c r="H131" s="49" t="str">
        <f>+IF(VLOOKUP($B131,tablero!$S$5:$AB$200,H$4,FALSE)=0,"",VLOOKUP($B131,tablero!$S$5:$AB$200,H$4,FALSE))</f>
        <v/>
      </c>
      <c r="I131" s="49" t="str">
        <f>+IF(VLOOKUP($B131,tablero!$S$5:$AB$200,I$4,FALSE)=0,"",VLOOKUP($B131,tablero!$S$5:$AB$200,I$4,FALSE))</f>
        <v/>
      </c>
      <c r="J131" s="49" t="str">
        <f>+IF(VLOOKUP($B131,tablero!$S$5:$AC$200,J$4,FALSE)=0,"",VLOOKUP($B131,tablero!$S$5:$AC$200,J$4,FALSE))</f>
        <v/>
      </c>
    </row>
    <row r="132" spans="2:10" ht="12.75" x14ac:dyDescent="0.25">
      <c r="B132" s="53" t="s">
        <v>343</v>
      </c>
      <c r="C132" s="54"/>
      <c r="E132" s="47" t="s">
        <v>1562</v>
      </c>
      <c r="F132" s="48" t="s">
        <v>1563</v>
      </c>
      <c r="G132" s="48" t="s">
        <v>1564</v>
      </c>
      <c r="H132" s="48" t="s">
        <v>1565</v>
      </c>
      <c r="I132" s="48" t="s">
        <v>1566</v>
      </c>
      <c r="J132" s="48" t="s">
        <v>1576</v>
      </c>
    </row>
    <row r="133" spans="2:10" x14ac:dyDescent="0.25">
      <c r="B133" s="63" t="s">
        <v>344</v>
      </c>
      <c r="C133" s="27" t="s">
        <v>345</v>
      </c>
      <c r="E133" s="49" t="str">
        <f>+IF(VLOOKUP($B133,tablero!$S$5:$AB$200,E$4,FALSE)=0,"",VLOOKUP($B133,tablero!$S$5:$AB$200,E$4,FALSE))</f>
        <v>x</v>
      </c>
      <c r="F133" s="49" t="str">
        <f>+IF(VLOOKUP($B133,tablero!$S$5:$AB$200,F$4,FALSE)=0,"",VLOOKUP($B133,tablero!$S$5:$AB$200,F$4,FALSE))</f>
        <v/>
      </c>
      <c r="G133" s="49" t="str">
        <f>+IF(VLOOKUP($B133,tablero!$S$5:$AB$200,G$4,FALSE)=0,"",VLOOKUP($B133,tablero!$S$5:$AB$200,G$4,FALSE))</f>
        <v/>
      </c>
      <c r="H133" s="49" t="str">
        <f>+IF(VLOOKUP($B133,tablero!$S$5:$AB$200,H$4,FALSE)=0,"",VLOOKUP($B133,tablero!$S$5:$AB$200,H$4,FALSE))</f>
        <v>x</v>
      </c>
      <c r="I133" s="49" t="str">
        <f>+IF(VLOOKUP($B133,tablero!$S$5:$AB$200,I$4,FALSE)=0,"",VLOOKUP($B133,tablero!$S$5:$AB$200,I$4,FALSE))</f>
        <v>x</v>
      </c>
      <c r="J133" s="49" t="str">
        <f>+IF(VLOOKUP($B133,tablero!$S$5:$AC$200,J$4,FALSE)=0,"",VLOOKUP($B133,tablero!$S$5:$AC$200,J$4,FALSE))</f>
        <v/>
      </c>
    </row>
    <row r="134" spans="2:10" x14ac:dyDescent="0.25">
      <c r="B134" s="63" t="s">
        <v>346</v>
      </c>
      <c r="C134" s="27" t="s">
        <v>347</v>
      </c>
      <c r="E134" s="49" t="str">
        <f>+IF(VLOOKUP($B134,tablero!$S$5:$AB$200,E$4,FALSE)=0,"",VLOOKUP($B134,tablero!$S$5:$AB$200,E$4,FALSE))</f>
        <v>x</v>
      </c>
      <c r="F134" s="49" t="str">
        <f>+IF(VLOOKUP($B134,tablero!$S$5:$AB$200,F$4,FALSE)=0,"",VLOOKUP($B134,tablero!$S$5:$AB$200,F$4,FALSE))</f>
        <v/>
      </c>
      <c r="G134" s="49" t="str">
        <f>+IF(VLOOKUP($B134,tablero!$S$5:$AB$200,G$4,FALSE)=0,"",VLOOKUP($B134,tablero!$S$5:$AB$200,G$4,FALSE))</f>
        <v/>
      </c>
      <c r="H134" s="49" t="str">
        <f>+IF(VLOOKUP($B134,tablero!$S$5:$AB$200,H$4,FALSE)=0,"",VLOOKUP($B134,tablero!$S$5:$AB$200,H$4,FALSE))</f>
        <v/>
      </c>
      <c r="I134" s="49" t="str">
        <f>+IF(VLOOKUP($B134,tablero!$S$5:$AB$200,I$4,FALSE)=0,"",VLOOKUP($B134,tablero!$S$5:$AB$200,I$4,FALSE))</f>
        <v/>
      </c>
      <c r="J134" s="49" t="str">
        <f>+IF(VLOOKUP($B134,tablero!$S$5:$AC$200,J$4,FALSE)=0,"",VLOOKUP($B134,tablero!$S$5:$AC$200,J$4,FALSE))</f>
        <v/>
      </c>
    </row>
    <row r="135" spans="2:10" x14ac:dyDescent="0.25">
      <c r="B135" s="63" t="s">
        <v>348</v>
      </c>
      <c r="C135" s="27" t="s">
        <v>349</v>
      </c>
      <c r="E135" s="49" t="str">
        <f>+IF(VLOOKUP($B135,tablero!$S$5:$AB$200,E$4,FALSE)=0,"",VLOOKUP($B135,tablero!$S$5:$AB$200,E$4,FALSE))</f>
        <v>x</v>
      </c>
      <c r="F135" s="49" t="str">
        <f>+IF(VLOOKUP($B135,tablero!$S$5:$AB$200,F$4,FALSE)=0,"",VLOOKUP($B135,tablero!$S$5:$AB$200,F$4,FALSE))</f>
        <v/>
      </c>
      <c r="G135" s="49" t="str">
        <f>+IF(VLOOKUP($B135,tablero!$S$5:$AB$200,G$4,FALSE)=0,"",VLOOKUP($B135,tablero!$S$5:$AB$200,G$4,FALSE))</f>
        <v/>
      </c>
      <c r="H135" s="49" t="str">
        <f>+IF(VLOOKUP($B135,tablero!$S$5:$AB$200,H$4,FALSE)=0,"",VLOOKUP($B135,tablero!$S$5:$AB$200,H$4,FALSE))</f>
        <v/>
      </c>
      <c r="I135" s="49" t="str">
        <f>+IF(VLOOKUP($B135,tablero!$S$5:$AB$200,I$4,FALSE)=0,"",VLOOKUP($B135,tablero!$S$5:$AB$200,I$4,FALSE))</f>
        <v/>
      </c>
      <c r="J135" s="49" t="str">
        <f>+IF(VLOOKUP($B135,tablero!$S$5:$AC$200,J$4,FALSE)=0,"",VLOOKUP($B135,tablero!$S$5:$AC$200,J$4,FALSE))</f>
        <v/>
      </c>
    </row>
    <row r="136" spans="2:10" x14ac:dyDescent="0.25">
      <c r="B136" s="63" t="s">
        <v>350</v>
      </c>
      <c r="C136" s="27" t="s">
        <v>351</v>
      </c>
      <c r="E136" s="49" t="str">
        <f>+IF(VLOOKUP($B136,tablero!$S$5:$AB$200,E$4,FALSE)=0,"",VLOOKUP($B136,tablero!$S$5:$AB$200,E$4,FALSE))</f>
        <v>x</v>
      </c>
      <c r="F136" s="49" t="str">
        <f>+IF(VLOOKUP($B136,tablero!$S$5:$AB$200,F$4,FALSE)=0,"",VLOOKUP($B136,tablero!$S$5:$AB$200,F$4,FALSE))</f>
        <v/>
      </c>
      <c r="G136" s="49" t="str">
        <f>+IF(VLOOKUP($B136,tablero!$S$5:$AB$200,G$4,FALSE)=0,"",VLOOKUP($B136,tablero!$S$5:$AB$200,G$4,FALSE))</f>
        <v/>
      </c>
      <c r="H136" s="49" t="str">
        <f>+IF(VLOOKUP($B136,tablero!$S$5:$AB$200,H$4,FALSE)=0,"",VLOOKUP($B136,tablero!$S$5:$AB$200,H$4,FALSE))</f>
        <v/>
      </c>
      <c r="I136" s="49" t="str">
        <f>+IF(VLOOKUP($B136,tablero!$S$5:$AB$200,I$4,FALSE)=0,"",VLOOKUP($B136,tablero!$S$5:$AB$200,I$4,FALSE))</f>
        <v/>
      </c>
      <c r="J136" s="49" t="str">
        <f>+IF(VLOOKUP($B136,tablero!$S$5:$AC$200,J$4,FALSE)=0,"",VLOOKUP($B136,tablero!$S$5:$AC$200,J$4,FALSE))</f>
        <v/>
      </c>
    </row>
    <row r="137" spans="2:10" x14ac:dyDescent="0.25">
      <c r="B137" s="64" t="s">
        <v>352</v>
      </c>
      <c r="C137" s="62" t="s">
        <v>353</v>
      </c>
      <c r="E137" s="49" t="str">
        <f>+IF(VLOOKUP($B137,tablero!$S$5:$AB$200,E$4,FALSE)=0,"",VLOOKUP($B137,tablero!$S$5:$AB$200,E$4,FALSE))</f>
        <v>x</v>
      </c>
      <c r="F137" s="49" t="str">
        <f>+IF(VLOOKUP($B137,tablero!$S$5:$AB$200,F$4,FALSE)=0,"",VLOOKUP($B137,tablero!$S$5:$AB$200,F$4,FALSE))</f>
        <v/>
      </c>
      <c r="G137" s="49" t="str">
        <f>+IF(VLOOKUP($B137,tablero!$S$5:$AB$200,G$4,FALSE)=0,"",VLOOKUP($B137,tablero!$S$5:$AB$200,G$4,FALSE))</f>
        <v/>
      </c>
      <c r="H137" s="49" t="str">
        <f>+IF(VLOOKUP($B137,tablero!$S$5:$AB$200,H$4,FALSE)=0,"",VLOOKUP($B137,tablero!$S$5:$AB$200,H$4,FALSE))</f>
        <v/>
      </c>
      <c r="I137" s="49" t="str">
        <f>+IF(VLOOKUP($B137,tablero!$S$5:$AB$200,I$4,FALSE)=0,"",VLOOKUP($B137,tablero!$S$5:$AB$200,I$4,FALSE))</f>
        <v/>
      </c>
      <c r="J137" s="49" t="str">
        <f>+IF(VLOOKUP($B137,tablero!$S$5:$AC$200,J$4,FALSE)=0,"",VLOOKUP($B137,tablero!$S$5:$AC$200,J$4,FALSE))</f>
        <v/>
      </c>
    </row>
    <row r="138" spans="2:10" ht="12.75" x14ac:dyDescent="0.25">
      <c r="B138" s="53" t="s">
        <v>291</v>
      </c>
      <c r="C138" s="54"/>
      <c r="E138" s="47" t="s">
        <v>1562</v>
      </c>
      <c r="F138" s="48" t="s">
        <v>1563</v>
      </c>
      <c r="G138" s="48" t="s">
        <v>1564</v>
      </c>
      <c r="H138" s="48" t="s">
        <v>1565</v>
      </c>
      <c r="I138" s="48" t="s">
        <v>1566</v>
      </c>
      <c r="J138" s="48" t="s">
        <v>1576</v>
      </c>
    </row>
    <row r="139" spans="2:10" x14ac:dyDescent="0.25">
      <c r="B139" s="63" t="s">
        <v>292</v>
      </c>
      <c r="C139" s="27" t="s">
        <v>293</v>
      </c>
      <c r="E139" s="49" t="str">
        <f>+IF(VLOOKUP($B139,tablero!$S$5:$AB$200,E$4,FALSE)=0,"",VLOOKUP($B139,tablero!$S$5:$AB$200,E$4,FALSE))</f>
        <v>x</v>
      </c>
      <c r="F139" s="49" t="str">
        <f>+IF(VLOOKUP($B139,tablero!$S$5:$AB$200,F$4,FALSE)=0,"",VLOOKUP($B139,tablero!$S$5:$AB$200,F$4,FALSE))</f>
        <v/>
      </c>
      <c r="G139" s="49" t="str">
        <f>+IF(VLOOKUP($B139,tablero!$S$5:$AB$200,G$4,FALSE)=0,"",VLOOKUP($B139,tablero!$S$5:$AB$200,G$4,FALSE))</f>
        <v/>
      </c>
      <c r="H139" s="49" t="str">
        <f>+IF(VLOOKUP($B139,tablero!$S$5:$AB$200,H$4,FALSE)=0,"",VLOOKUP($B139,tablero!$S$5:$AB$200,H$4,FALSE))</f>
        <v>x</v>
      </c>
      <c r="I139" s="49" t="str">
        <f>+IF(VLOOKUP($B139,tablero!$S$5:$AB$200,I$4,FALSE)=0,"",VLOOKUP($B139,tablero!$S$5:$AB$200,I$4,FALSE))</f>
        <v>x</v>
      </c>
      <c r="J139" s="49" t="str">
        <f>+IF(VLOOKUP($B139,tablero!$S$5:$AC$200,J$4,FALSE)=0,"",VLOOKUP($B139,tablero!$S$5:$AC$200,J$4,FALSE))</f>
        <v/>
      </c>
    </row>
    <row r="140" spans="2:10" x14ac:dyDescent="0.25">
      <c r="B140" s="63" t="s">
        <v>294</v>
      </c>
      <c r="C140" s="27" t="s">
        <v>295</v>
      </c>
      <c r="E140" s="49" t="str">
        <f>+IF(VLOOKUP($B140,tablero!$S$5:$AB$200,E$4,FALSE)=0,"",VLOOKUP($B140,tablero!$S$5:$AB$200,E$4,FALSE))</f>
        <v>x</v>
      </c>
      <c r="F140" s="49" t="str">
        <f>+IF(VLOOKUP($B140,tablero!$S$5:$AB$200,F$4,FALSE)=0,"",VLOOKUP($B140,tablero!$S$5:$AB$200,F$4,FALSE))</f>
        <v/>
      </c>
      <c r="G140" s="49" t="str">
        <f>+IF(VLOOKUP($B140,tablero!$S$5:$AB$200,G$4,FALSE)=0,"",VLOOKUP($B140,tablero!$S$5:$AB$200,G$4,FALSE))</f>
        <v/>
      </c>
      <c r="H140" s="49" t="str">
        <f>+IF(VLOOKUP($B140,tablero!$S$5:$AB$200,H$4,FALSE)=0,"",VLOOKUP($B140,tablero!$S$5:$AB$200,H$4,FALSE))</f>
        <v>x</v>
      </c>
      <c r="I140" s="49" t="str">
        <f>+IF(VLOOKUP($B140,tablero!$S$5:$AB$200,I$4,FALSE)=0,"",VLOOKUP($B140,tablero!$S$5:$AB$200,I$4,FALSE))</f>
        <v>x</v>
      </c>
      <c r="J140" s="49" t="str">
        <f>+IF(VLOOKUP($B140,tablero!$S$5:$AC$200,J$4,FALSE)=0,"",VLOOKUP($B140,tablero!$S$5:$AC$200,J$4,FALSE))</f>
        <v/>
      </c>
    </row>
    <row r="141" spans="2:10" x14ac:dyDescent="0.25">
      <c r="B141" s="63" t="s">
        <v>296</v>
      </c>
      <c r="C141" s="27" t="s">
        <v>297</v>
      </c>
      <c r="E141" s="49" t="str">
        <f>+IF(VLOOKUP($B141,tablero!$S$5:$AB$200,E$4,FALSE)=0,"",VLOOKUP($B141,tablero!$S$5:$AB$200,E$4,FALSE))</f>
        <v>x</v>
      </c>
      <c r="F141" s="49" t="str">
        <f>+IF(VLOOKUP($B141,tablero!$S$5:$AB$200,F$4,FALSE)=0,"",VLOOKUP($B141,tablero!$S$5:$AB$200,F$4,FALSE))</f>
        <v>x</v>
      </c>
      <c r="G141" s="49" t="str">
        <f>+IF(VLOOKUP($B141,tablero!$S$5:$AB$200,G$4,FALSE)=0,"",VLOOKUP($B141,tablero!$S$5:$AB$200,G$4,FALSE))</f>
        <v/>
      </c>
      <c r="H141" s="49" t="str">
        <f>+IF(VLOOKUP($B141,tablero!$S$5:$AB$200,H$4,FALSE)=0,"",VLOOKUP($B141,tablero!$S$5:$AB$200,H$4,FALSE))</f>
        <v>x</v>
      </c>
      <c r="I141" s="49" t="str">
        <f>+IF(VLOOKUP($B141,tablero!$S$5:$AB$200,I$4,FALSE)=0,"",VLOOKUP($B141,tablero!$S$5:$AB$200,I$4,FALSE))</f>
        <v/>
      </c>
      <c r="J141" s="49" t="str">
        <f>+IF(VLOOKUP($B141,tablero!$S$5:$AC$200,J$4,FALSE)=0,"",VLOOKUP($B141,tablero!$S$5:$AC$200,J$4,FALSE))</f>
        <v/>
      </c>
    </row>
    <row r="142" spans="2:10" x14ac:dyDescent="0.25">
      <c r="B142" s="63" t="s">
        <v>298</v>
      </c>
      <c r="C142" s="27" t="s">
        <v>1059</v>
      </c>
      <c r="E142" s="49" t="str">
        <f>+IF(VLOOKUP($B142,tablero!$S$5:$AB$200,E$4,FALSE)=0,"",VLOOKUP($B142,tablero!$S$5:$AB$200,E$4,FALSE))</f>
        <v>x</v>
      </c>
      <c r="F142" s="49" t="str">
        <f>+IF(VLOOKUP($B142,tablero!$S$5:$AB$200,F$4,FALSE)=0,"",VLOOKUP($B142,tablero!$S$5:$AB$200,F$4,FALSE))</f>
        <v/>
      </c>
      <c r="G142" s="49" t="str">
        <f>+IF(VLOOKUP($B142,tablero!$S$5:$AB$200,G$4,FALSE)=0,"",VLOOKUP($B142,tablero!$S$5:$AB$200,G$4,FALSE))</f>
        <v/>
      </c>
      <c r="H142" s="49" t="str">
        <f>+IF(VLOOKUP($B142,tablero!$S$5:$AB$200,H$4,FALSE)=0,"",VLOOKUP($B142,tablero!$S$5:$AB$200,H$4,FALSE))</f>
        <v/>
      </c>
      <c r="I142" s="49" t="str">
        <f>+IF(VLOOKUP($B142,tablero!$S$5:$AB$200,I$4,FALSE)=0,"",VLOOKUP($B142,tablero!$S$5:$AB$200,I$4,FALSE))</f>
        <v/>
      </c>
      <c r="J142" s="49" t="str">
        <f>+IF(VLOOKUP($B142,tablero!$S$5:$AC$200,J$4,FALSE)=0,"",VLOOKUP($B142,tablero!$S$5:$AC$200,J$4,FALSE))</f>
        <v/>
      </c>
    </row>
    <row r="143" spans="2:10" x14ac:dyDescent="0.25">
      <c r="B143" s="63" t="s">
        <v>299</v>
      </c>
      <c r="C143" s="27" t="s">
        <v>300</v>
      </c>
      <c r="E143" s="49" t="str">
        <f>+IF(VLOOKUP($B143,tablero!$S$5:$AB$200,E$4,FALSE)=0,"",VLOOKUP($B143,tablero!$S$5:$AB$200,E$4,FALSE))</f>
        <v>x</v>
      </c>
      <c r="F143" s="49" t="str">
        <f>+IF(VLOOKUP($B143,tablero!$S$5:$AB$200,F$4,FALSE)=0,"",VLOOKUP($B143,tablero!$S$5:$AB$200,F$4,FALSE))</f>
        <v/>
      </c>
      <c r="G143" s="49" t="str">
        <f>+IF(VLOOKUP($B143,tablero!$S$5:$AB$200,G$4,FALSE)=0,"",VLOOKUP($B143,tablero!$S$5:$AB$200,G$4,FALSE))</f>
        <v/>
      </c>
      <c r="H143" s="49" t="str">
        <f>+IF(VLOOKUP($B143,tablero!$S$5:$AB$200,H$4,FALSE)=0,"",VLOOKUP($B143,tablero!$S$5:$AB$200,H$4,FALSE))</f>
        <v/>
      </c>
      <c r="I143" s="49" t="str">
        <f>+IF(VLOOKUP($B143,tablero!$S$5:$AB$200,I$4,FALSE)=0,"",VLOOKUP($B143,tablero!$S$5:$AB$200,I$4,FALSE))</f>
        <v/>
      </c>
      <c r="J143" s="49" t="str">
        <f>+IF(VLOOKUP($B143,tablero!$S$5:$AC$200,J$4,FALSE)=0,"",VLOOKUP($B143,tablero!$S$5:$AC$200,J$4,FALSE))</f>
        <v/>
      </c>
    </row>
    <row r="144" spans="2:10" x14ac:dyDescent="0.25">
      <c r="B144" s="63" t="s">
        <v>301</v>
      </c>
      <c r="C144" s="27" t="s">
        <v>1034</v>
      </c>
      <c r="E144" s="49" t="str">
        <f>+IF(VLOOKUP($B144,tablero!$S$5:$AB$200,E$4,FALSE)=0,"",VLOOKUP($B144,tablero!$S$5:$AB$200,E$4,FALSE))</f>
        <v>x</v>
      </c>
      <c r="F144" s="49" t="str">
        <f>+IF(VLOOKUP($B144,tablero!$S$5:$AB$200,F$4,FALSE)=0,"",VLOOKUP($B144,tablero!$S$5:$AB$200,F$4,FALSE))</f>
        <v>x</v>
      </c>
      <c r="G144" s="49" t="str">
        <f>+IF(VLOOKUP($B144,tablero!$S$5:$AB$200,G$4,FALSE)=0,"",VLOOKUP($B144,tablero!$S$5:$AB$200,G$4,FALSE))</f>
        <v/>
      </c>
      <c r="H144" s="49" t="str">
        <f>+IF(VLOOKUP($B144,tablero!$S$5:$AB$200,H$4,FALSE)=0,"",VLOOKUP($B144,tablero!$S$5:$AB$200,H$4,FALSE))</f>
        <v/>
      </c>
      <c r="I144" s="49" t="str">
        <f>+IF(VLOOKUP($B144,tablero!$S$5:$AB$200,I$4,FALSE)=0,"",VLOOKUP($B144,tablero!$S$5:$AB$200,I$4,FALSE))</f>
        <v/>
      </c>
      <c r="J144" s="49" t="str">
        <f>+IF(VLOOKUP($B144,tablero!$S$5:$AC$200,J$4,FALSE)=0,"",VLOOKUP($B144,tablero!$S$5:$AC$200,J$4,FALSE))</f>
        <v/>
      </c>
    </row>
    <row r="145" spans="2:10" x14ac:dyDescent="0.25">
      <c r="B145" s="63" t="s">
        <v>302</v>
      </c>
      <c r="C145" s="27" t="s">
        <v>1359</v>
      </c>
      <c r="E145" s="49" t="str">
        <f>+IF(VLOOKUP($B145,tablero!$S$5:$AB$200,E$4,FALSE)=0,"",VLOOKUP($B145,tablero!$S$5:$AB$200,E$4,FALSE))</f>
        <v>x</v>
      </c>
      <c r="F145" s="49" t="str">
        <f>+IF(VLOOKUP($B145,tablero!$S$5:$AB$200,F$4,FALSE)=0,"",VLOOKUP($B145,tablero!$S$5:$AB$200,F$4,FALSE))</f>
        <v/>
      </c>
      <c r="G145" s="49" t="str">
        <f>+IF(VLOOKUP($B145,tablero!$S$5:$AB$200,G$4,FALSE)=0,"",VLOOKUP($B145,tablero!$S$5:$AB$200,G$4,FALSE))</f>
        <v/>
      </c>
      <c r="H145" s="49" t="str">
        <f>+IF(VLOOKUP($B145,tablero!$S$5:$AB$200,H$4,FALSE)=0,"",VLOOKUP($B145,tablero!$S$5:$AB$200,H$4,FALSE))</f>
        <v/>
      </c>
      <c r="I145" s="49" t="str">
        <f>+IF(VLOOKUP($B145,tablero!$S$5:$AB$200,I$4,FALSE)=0,"",VLOOKUP($B145,tablero!$S$5:$AB$200,I$4,FALSE))</f>
        <v/>
      </c>
      <c r="J145" s="49" t="str">
        <f>+IF(VLOOKUP($B145,tablero!$S$5:$AC$200,J$4,FALSE)=0,"",VLOOKUP($B145,tablero!$S$5:$AC$200,J$4,FALSE))</f>
        <v/>
      </c>
    </row>
    <row r="146" spans="2:10" ht="12.75" x14ac:dyDescent="0.25">
      <c r="B146" s="53" t="s">
        <v>259</v>
      </c>
      <c r="C146" s="54"/>
      <c r="E146" s="47" t="s">
        <v>1562</v>
      </c>
      <c r="F146" s="48" t="s">
        <v>1563</v>
      </c>
      <c r="G146" s="48" t="s">
        <v>1564</v>
      </c>
      <c r="H146" s="48" t="s">
        <v>1565</v>
      </c>
      <c r="I146" s="48" t="s">
        <v>1566</v>
      </c>
      <c r="J146" s="48" t="s">
        <v>1576</v>
      </c>
    </row>
    <row r="147" spans="2:10" x14ac:dyDescent="0.25">
      <c r="B147" s="63" t="s">
        <v>260</v>
      </c>
      <c r="C147" s="27" t="s">
        <v>261</v>
      </c>
      <c r="E147" s="49" t="str">
        <f>+IF(VLOOKUP($B147,tablero!$S$5:$AB$200,E$4,FALSE)=0,"",VLOOKUP($B147,tablero!$S$5:$AB$200,E$4,FALSE))</f>
        <v>x</v>
      </c>
      <c r="F147" s="49" t="str">
        <f>+IF(VLOOKUP($B147,tablero!$S$5:$AB$200,F$4,FALSE)=0,"",VLOOKUP($B147,tablero!$S$5:$AB$200,F$4,FALSE))</f>
        <v/>
      </c>
      <c r="G147" s="49" t="str">
        <f>+IF(VLOOKUP($B147,tablero!$S$5:$AB$200,G$4,FALSE)=0,"",VLOOKUP($B147,tablero!$S$5:$AB$200,G$4,FALSE))</f>
        <v/>
      </c>
      <c r="H147" s="49" t="str">
        <f>+IF(VLOOKUP($B147,tablero!$S$5:$AB$200,H$4,FALSE)=0,"",VLOOKUP($B147,tablero!$S$5:$AB$200,H$4,FALSE))</f>
        <v>x</v>
      </c>
      <c r="I147" s="49" t="str">
        <f>+IF(VLOOKUP($B147,tablero!$S$5:$AB$200,I$4,FALSE)=0,"",VLOOKUP($B147,tablero!$S$5:$AB$200,I$4,FALSE))</f>
        <v>x</v>
      </c>
      <c r="J147" s="49" t="str">
        <f>+IF(VLOOKUP($B147,tablero!$S$5:$AC$200,J$4,FALSE)=0,"",VLOOKUP($B147,tablero!$S$5:$AC$200,J$4,FALSE))</f>
        <v/>
      </c>
    </row>
    <row r="148" spans="2:10" x14ac:dyDescent="0.25">
      <c r="B148" s="63" t="s">
        <v>262</v>
      </c>
      <c r="C148" s="27" t="s">
        <v>263</v>
      </c>
      <c r="E148" s="49" t="str">
        <f>+IF(VLOOKUP($B148,tablero!$S$5:$AB$200,E$4,FALSE)=0,"",VLOOKUP($B148,tablero!$S$5:$AB$200,E$4,FALSE))</f>
        <v>x</v>
      </c>
      <c r="F148" s="49" t="str">
        <f>+IF(VLOOKUP($B148,tablero!$S$5:$AB$200,F$4,FALSE)=0,"",VLOOKUP($B148,tablero!$S$5:$AB$200,F$4,FALSE))</f>
        <v/>
      </c>
      <c r="G148" s="49" t="str">
        <f>+IF(VLOOKUP($B148,tablero!$S$5:$AB$200,G$4,FALSE)=0,"",VLOOKUP($B148,tablero!$S$5:$AB$200,G$4,FALSE))</f>
        <v/>
      </c>
      <c r="H148" s="49" t="str">
        <f>+IF(VLOOKUP($B148,tablero!$S$5:$AB$200,H$4,FALSE)=0,"",VLOOKUP($B148,tablero!$S$5:$AB$200,H$4,FALSE))</f>
        <v>x</v>
      </c>
      <c r="I148" s="49" t="str">
        <f>+IF(VLOOKUP($B148,tablero!$S$5:$AB$200,I$4,FALSE)=0,"",VLOOKUP($B148,tablero!$S$5:$AB$200,I$4,FALSE))</f>
        <v>x</v>
      </c>
      <c r="J148" s="49" t="str">
        <f>+IF(VLOOKUP($B148,tablero!$S$5:$AC$200,J$4,FALSE)=0,"",VLOOKUP($B148,tablero!$S$5:$AC$200,J$4,FALSE))</f>
        <v/>
      </c>
    </row>
    <row r="149" spans="2:10" x14ac:dyDescent="0.25">
      <c r="B149" s="63" t="s">
        <v>264</v>
      </c>
      <c r="C149" s="27" t="s">
        <v>1160</v>
      </c>
      <c r="E149" s="49" t="str">
        <f>+IF(VLOOKUP($B149,tablero!$S$5:$AB$200,E$4,FALSE)=0,"",VLOOKUP($B149,tablero!$S$5:$AB$200,E$4,FALSE))</f>
        <v>x</v>
      </c>
      <c r="F149" s="49" t="str">
        <f>+IF(VLOOKUP($B149,tablero!$S$5:$AB$200,F$4,FALSE)=0,"",VLOOKUP($B149,tablero!$S$5:$AB$200,F$4,FALSE))</f>
        <v/>
      </c>
      <c r="G149" s="49" t="str">
        <f>+IF(VLOOKUP($B149,tablero!$S$5:$AB$200,G$4,FALSE)=0,"",VLOOKUP($B149,tablero!$S$5:$AB$200,G$4,FALSE))</f>
        <v/>
      </c>
      <c r="H149" s="49" t="str">
        <f>+IF(VLOOKUP($B149,tablero!$S$5:$AB$200,H$4,FALSE)=0,"",VLOOKUP($B149,tablero!$S$5:$AB$200,H$4,FALSE))</f>
        <v>x</v>
      </c>
      <c r="I149" s="49" t="str">
        <f>+IF(VLOOKUP($B149,tablero!$S$5:$AB$200,I$4,FALSE)=0,"",VLOOKUP($B149,tablero!$S$5:$AB$200,I$4,FALSE))</f>
        <v/>
      </c>
      <c r="J149" s="49" t="str">
        <f>+IF(VLOOKUP($B149,tablero!$S$5:$AC$200,J$4,FALSE)=0,"",VLOOKUP($B149,tablero!$S$5:$AC$200,J$4,FALSE))</f>
        <v/>
      </c>
    </row>
    <row r="150" spans="2:10" x14ac:dyDescent="0.25">
      <c r="B150" s="63" t="s">
        <v>265</v>
      </c>
      <c r="C150" s="27" t="s">
        <v>266</v>
      </c>
      <c r="E150" s="49" t="str">
        <f>+IF(VLOOKUP($B150,tablero!$S$5:$AB$200,E$4,FALSE)=0,"",VLOOKUP($B150,tablero!$S$5:$AB$200,E$4,FALSE))</f>
        <v>x</v>
      </c>
      <c r="F150" s="49" t="str">
        <f>+IF(VLOOKUP($B150,tablero!$S$5:$AB$200,F$4,FALSE)=0,"",VLOOKUP($B150,tablero!$S$5:$AB$200,F$4,FALSE))</f>
        <v/>
      </c>
      <c r="G150" s="49" t="str">
        <f>+IF(VLOOKUP($B150,tablero!$S$5:$AB$200,G$4,FALSE)=0,"",VLOOKUP($B150,tablero!$S$5:$AB$200,G$4,FALSE))</f>
        <v/>
      </c>
      <c r="H150" s="49" t="str">
        <f>+IF(VLOOKUP($B150,tablero!$S$5:$AB$200,H$4,FALSE)=0,"",VLOOKUP($B150,tablero!$S$5:$AB$200,H$4,FALSE))</f>
        <v>x</v>
      </c>
      <c r="I150" s="49" t="str">
        <f>+IF(VLOOKUP($B150,tablero!$S$5:$AB$200,I$4,FALSE)=0,"",VLOOKUP($B150,tablero!$S$5:$AB$200,I$4,FALSE))</f>
        <v/>
      </c>
      <c r="J150" s="49" t="str">
        <f>+IF(VLOOKUP($B150,tablero!$S$5:$AC$200,J$4,FALSE)=0,"",VLOOKUP($B150,tablero!$S$5:$AC$200,J$4,FALSE))</f>
        <v/>
      </c>
    </row>
    <row r="151" spans="2:10" x14ac:dyDescent="0.25">
      <c r="B151" s="63" t="s">
        <v>267</v>
      </c>
      <c r="C151" s="27" t="s">
        <v>268</v>
      </c>
      <c r="E151" s="49" t="str">
        <f>+IF(VLOOKUP($B151,tablero!$S$5:$AB$200,E$4,FALSE)=0,"",VLOOKUP($B151,tablero!$S$5:$AB$200,E$4,FALSE))</f>
        <v>x</v>
      </c>
      <c r="F151" s="49" t="str">
        <f>+IF(VLOOKUP($B151,tablero!$S$5:$AB$200,F$4,FALSE)=0,"",VLOOKUP($B151,tablero!$S$5:$AB$200,F$4,FALSE))</f>
        <v/>
      </c>
      <c r="G151" s="49" t="str">
        <f>+IF(VLOOKUP($B151,tablero!$S$5:$AB$200,G$4,FALSE)=0,"",VLOOKUP($B151,tablero!$S$5:$AB$200,G$4,FALSE))</f>
        <v/>
      </c>
      <c r="H151" s="49" t="str">
        <f>+IF(VLOOKUP($B151,tablero!$S$5:$AB$200,H$4,FALSE)=0,"",VLOOKUP($B151,tablero!$S$5:$AB$200,H$4,FALSE))</f>
        <v>x</v>
      </c>
      <c r="I151" s="49" t="str">
        <f>+IF(VLOOKUP($B151,tablero!$S$5:$AB$200,I$4,FALSE)=0,"",VLOOKUP($B151,tablero!$S$5:$AB$200,I$4,FALSE))</f>
        <v/>
      </c>
      <c r="J151" s="49" t="str">
        <f>+IF(VLOOKUP($B151,tablero!$S$5:$AC$200,J$4,FALSE)=0,"",VLOOKUP($B151,tablero!$S$5:$AC$200,J$4,FALSE))</f>
        <v/>
      </c>
    </row>
    <row r="152" spans="2:10" x14ac:dyDescent="0.25">
      <c r="B152" s="63" t="s">
        <v>269</v>
      </c>
      <c r="C152" s="27" t="s">
        <v>270</v>
      </c>
      <c r="E152" s="49" t="str">
        <f>+IF(VLOOKUP($B152,tablero!$S$5:$AB$200,E$4,FALSE)=0,"",VLOOKUP($B152,tablero!$S$5:$AB$200,E$4,FALSE))</f>
        <v>x</v>
      </c>
      <c r="F152" s="49" t="str">
        <f>+IF(VLOOKUP($B152,tablero!$S$5:$AB$200,F$4,FALSE)=0,"",VLOOKUP($B152,tablero!$S$5:$AB$200,F$4,FALSE))</f>
        <v/>
      </c>
      <c r="G152" s="49" t="str">
        <f>+IF(VLOOKUP($B152,tablero!$S$5:$AB$200,G$4,FALSE)=0,"",VLOOKUP($B152,tablero!$S$5:$AB$200,G$4,FALSE))</f>
        <v/>
      </c>
      <c r="H152" s="49" t="str">
        <f>+IF(VLOOKUP($B152,tablero!$S$5:$AB$200,H$4,FALSE)=0,"",VLOOKUP($B152,tablero!$S$5:$AB$200,H$4,FALSE))</f>
        <v>x</v>
      </c>
      <c r="I152" s="49" t="str">
        <f>+IF(VLOOKUP($B152,tablero!$S$5:$AB$200,I$4,FALSE)=0,"",VLOOKUP($B152,tablero!$S$5:$AB$200,I$4,FALSE))</f>
        <v/>
      </c>
      <c r="J152" s="49" t="str">
        <f>+IF(VLOOKUP($B152,tablero!$S$5:$AC$200,J$4,FALSE)=0,"",VLOOKUP($B152,tablero!$S$5:$AC$200,J$4,FALSE))</f>
        <v/>
      </c>
    </row>
    <row r="153" spans="2:10" x14ac:dyDescent="0.25">
      <c r="B153" s="63" t="s">
        <v>271</v>
      </c>
      <c r="C153" s="27" t="s">
        <v>272</v>
      </c>
      <c r="E153" s="49" t="str">
        <f>+IF(VLOOKUP($B153,tablero!$S$5:$AB$200,E$4,FALSE)=0,"",VLOOKUP($B153,tablero!$S$5:$AB$200,E$4,FALSE))</f>
        <v>x</v>
      </c>
      <c r="F153" s="49" t="str">
        <f>+IF(VLOOKUP($B153,tablero!$S$5:$AB$200,F$4,FALSE)=0,"",VLOOKUP($B153,tablero!$S$5:$AB$200,F$4,FALSE))</f>
        <v/>
      </c>
      <c r="G153" s="49" t="str">
        <f>+IF(VLOOKUP($B153,tablero!$S$5:$AB$200,G$4,FALSE)=0,"",VLOOKUP($B153,tablero!$S$5:$AB$200,G$4,FALSE))</f>
        <v/>
      </c>
      <c r="H153" s="49" t="str">
        <f>+IF(VLOOKUP($B153,tablero!$S$5:$AB$200,H$4,FALSE)=0,"",VLOOKUP($B153,tablero!$S$5:$AB$200,H$4,FALSE))</f>
        <v>x</v>
      </c>
      <c r="I153" s="49" t="str">
        <f>+IF(VLOOKUP($B153,tablero!$S$5:$AB$200,I$4,FALSE)=0,"",VLOOKUP($B153,tablero!$S$5:$AB$200,I$4,FALSE))</f>
        <v/>
      </c>
      <c r="J153" s="49" t="str">
        <f>+IF(VLOOKUP($B153,tablero!$S$5:$AC$200,J$4,FALSE)=0,"",VLOOKUP($B153,tablero!$S$5:$AC$200,J$4,FALSE))</f>
        <v/>
      </c>
    </row>
    <row r="154" spans="2:10" x14ac:dyDescent="0.25">
      <c r="B154" s="63" t="s">
        <v>273</v>
      </c>
      <c r="C154" s="27" t="s">
        <v>274</v>
      </c>
      <c r="E154" s="49" t="str">
        <f>+IF(VLOOKUP($B154,tablero!$S$5:$AB$200,E$4,FALSE)=0,"",VLOOKUP($B154,tablero!$S$5:$AB$200,E$4,FALSE))</f>
        <v>x</v>
      </c>
      <c r="F154" s="49" t="str">
        <f>+IF(VLOOKUP($B154,tablero!$S$5:$AB$200,F$4,FALSE)=0,"",VLOOKUP($B154,tablero!$S$5:$AB$200,F$4,FALSE))</f>
        <v>x</v>
      </c>
      <c r="G154" s="49" t="str">
        <f>+IF(VLOOKUP($B154,tablero!$S$5:$AB$200,G$4,FALSE)=0,"",VLOOKUP($B154,tablero!$S$5:$AB$200,G$4,FALSE))</f>
        <v/>
      </c>
      <c r="H154" s="49" t="str">
        <f>+IF(VLOOKUP($B154,tablero!$S$5:$AB$200,H$4,FALSE)=0,"",VLOOKUP($B154,tablero!$S$5:$AB$200,H$4,FALSE))</f>
        <v/>
      </c>
      <c r="I154" s="49" t="str">
        <f>+IF(VLOOKUP($B154,tablero!$S$5:$AB$200,I$4,FALSE)=0,"",VLOOKUP($B154,tablero!$S$5:$AB$200,I$4,FALSE))</f>
        <v/>
      </c>
      <c r="J154" s="49" t="str">
        <f>+IF(VLOOKUP($B154,tablero!$S$5:$AC$200,J$4,FALSE)=0,"",VLOOKUP($B154,tablero!$S$5:$AC$200,J$4,FALSE))</f>
        <v/>
      </c>
    </row>
    <row r="155" spans="2:10" x14ac:dyDescent="0.25">
      <c r="B155" s="63" t="s">
        <v>275</v>
      </c>
      <c r="C155" s="27" t="s">
        <v>276</v>
      </c>
      <c r="E155" s="49" t="str">
        <f>+IF(VLOOKUP($B155,tablero!$S$5:$AB$200,E$4,FALSE)=0,"",VLOOKUP($B155,tablero!$S$5:$AB$200,E$4,FALSE))</f>
        <v>x</v>
      </c>
      <c r="F155" s="49" t="str">
        <f>+IF(VLOOKUP($B155,tablero!$S$5:$AB$200,F$4,FALSE)=0,"",VLOOKUP($B155,tablero!$S$5:$AB$200,F$4,FALSE))</f>
        <v/>
      </c>
      <c r="G155" s="49" t="str">
        <f>+IF(VLOOKUP($B155,tablero!$S$5:$AB$200,G$4,FALSE)=0,"",VLOOKUP($B155,tablero!$S$5:$AB$200,G$4,FALSE))</f>
        <v/>
      </c>
      <c r="H155" s="49" t="str">
        <f>+IF(VLOOKUP($B155,tablero!$S$5:$AB$200,H$4,FALSE)=0,"",VLOOKUP($B155,tablero!$S$5:$AB$200,H$4,FALSE))</f>
        <v/>
      </c>
      <c r="I155" s="49" t="str">
        <f>+IF(VLOOKUP($B155,tablero!$S$5:$AB$200,I$4,FALSE)=0,"",VLOOKUP($B155,tablero!$S$5:$AB$200,I$4,FALSE))</f>
        <v/>
      </c>
      <c r="J155" s="49" t="str">
        <f>+IF(VLOOKUP($B155,tablero!$S$5:$AC$200,J$4,FALSE)=0,"",VLOOKUP($B155,tablero!$S$5:$AC$200,J$4,FALSE))</f>
        <v/>
      </c>
    </row>
    <row r="156" spans="2:10" x14ac:dyDescent="0.25">
      <c r="B156" s="63" t="s">
        <v>277</v>
      </c>
      <c r="C156" s="27" t="s">
        <v>1161</v>
      </c>
      <c r="E156" s="49" t="str">
        <f>+IF(VLOOKUP($B156,tablero!$S$5:$AB$200,E$4,FALSE)=0,"",VLOOKUP($B156,tablero!$S$5:$AB$200,E$4,FALSE))</f>
        <v>x</v>
      </c>
      <c r="F156" s="49" t="str">
        <f>+IF(VLOOKUP($B156,tablero!$S$5:$AB$200,F$4,FALSE)=0,"",VLOOKUP($B156,tablero!$S$5:$AB$200,F$4,FALSE))</f>
        <v/>
      </c>
      <c r="G156" s="49" t="str">
        <f>+IF(VLOOKUP($B156,tablero!$S$5:$AB$200,G$4,FALSE)=0,"",VLOOKUP($B156,tablero!$S$5:$AB$200,G$4,FALSE))</f>
        <v/>
      </c>
      <c r="H156" s="49" t="str">
        <f>+IF(VLOOKUP($B156,tablero!$S$5:$AB$200,H$4,FALSE)=0,"",VLOOKUP($B156,tablero!$S$5:$AB$200,H$4,FALSE))</f>
        <v/>
      </c>
      <c r="I156" s="49" t="str">
        <f>+IF(VLOOKUP($B156,tablero!$S$5:$AB$200,I$4,FALSE)=0,"",VLOOKUP($B156,tablero!$S$5:$AB$200,I$4,FALSE))</f>
        <v/>
      </c>
      <c r="J156" s="49" t="str">
        <f>+IF(VLOOKUP($B156,tablero!$S$5:$AC$200,J$4,FALSE)=0,"",VLOOKUP($B156,tablero!$S$5:$AC$200,J$4,FALSE))</f>
        <v/>
      </c>
    </row>
    <row r="157" spans="2:10" x14ac:dyDescent="0.25">
      <c r="B157" s="63" t="s">
        <v>278</v>
      </c>
      <c r="C157" s="27" t="s">
        <v>279</v>
      </c>
      <c r="E157" s="49" t="str">
        <f>+IF(VLOOKUP($B157,tablero!$S$5:$AB$200,E$4,FALSE)=0,"",VLOOKUP($B157,tablero!$S$5:$AB$200,E$4,FALSE))</f>
        <v>x</v>
      </c>
      <c r="F157" s="49" t="str">
        <f>+IF(VLOOKUP($B157,tablero!$S$5:$AB$200,F$4,FALSE)=0,"",VLOOKUP($B157,tablero!$S$5:$AB$200,F$4,FALSE))</f>
        <v/>
      </c>
      <c r="G157" s="49" t="str">
        <f>+IF(VLOOKUP($B157,tablero!$S$5:$AB$200,G$4,FALSE)=0,"",VLOOKUP($B157,tablero!$S$5:$AB$200,G$4,FALSE))</f>
        <v/>
      </c>
      <c r="H157" s="49" t="str">
        <f>+IF(VLOOKUP($B157,tablero!$S$5:$AB$200,H$4,FALSE)=0,"",VLOOKUP($B157,tablero!$S$5:$AB$200,H$4,FALSE))</f>
        <v/>
      </c>
      <c r="I157" s="49" t="str">
        <f>+IF(VLOOKUP($B157,tablero!$S$5:$AB$200,I$4,FALSE)=0,"",VLOOKUP($B157,tablero!$S$5:$AB$200,I$4,FALSE))</f>
        <v/>
      </c>
      <c r="J157" s="49" t="str">
        <f>+IF(VLOOKUP($B157,tablero!$S$5:$AC$200,J$4,FALSE)=0,"",VLOOKUP($B157,tablero!$S$5:$AC$200,J$4,FALSE))</f>
        <v/>
      </c>
    </row>
    <row r="158" spans="2:10" x14ac:dyDescent="0.25">
      <c r="B158" s="63" t="s">
        <v>280</v>
      </c>
      <c r="C158" s="27" t="s">
        <v>2129</v>
      </c>
      <c r="E158" s="49" t="str">
        <f>+IF(VLOOKUP($B158,tablero!$S$5:$AB$200,E$4,FALSE)=0,"",VLOOKUP($B158,tablero!$S$5:$AB$200,E$4,FALSE))</f>
        <v>x</v>
      </c>
      <c r="F158" s="49" t="str">
        <f>+IF(VLOOKUP($B158,tablero!$S$5:$AB$200,F$4,FALSE)=0,"",VLOOKUP($B158,tablero!$S$5:$AB$200,F$4,FALSE))</f>
        <v>x</v>
      </c>
      <c r="G158" s="49" t="str">
        <f>+IF(VLOOKUP($B158,tablero!$S$5:$AB$200,G$4,FALSE)=0,"",VLOOKUP($B158,tablero!$S$5:$AB$200,G$4,FALSE))</f>
        <v/>
      </c>
      <c r="H158" s="49" t="str">
        <f>+IF(VLOOKUP($B158,tablero!$S$5:$AB$200,H$4,FALSE)=0,"",VLOOKUP($B158,tablero!$S$5:$AB$200,H$4,FALSE))</f>
        <v/>
      </c>
      <c r="I158" s="49" t="str">
        <f>+IF(VLOOKUP($B158,tablero!$S$5:$AB$200,I$4,FALSE)=0,"",VLOOKUP($B158,tablero!$S$5:$AB$200,I$4,FALSE))</f>
        <v/>
      </c>
      <c r="J158" s="49" t="str">
        <f>+IF(VLOOKUP($B158,tablero!$S$5:$AC$200,J$4,FALSE)=0,"",VLOOKUP($B158,tablero!$S$5:$AC$200,J$4,FALSE))</f>
        <v/>
      </c>
    </row>
    <row r="159" spans="2:10" x14ac:dyDescent="0.25">
      <c r="B159" s="63" t="s">
        <v>281</v>
      </c>
      <c r="C159" s="27" t="s">
        <v>282</v>
      </c>
      <c r="E159" s="49" t="str">
        <f>+IF(VLOOKUP($B159,tablero!$S$5:$AB$200,E$4,FALSE)=0,"",VLOOKUP($B159,tablero!$S$5:$AB$200,E$4,FALSE))</f>
        <v>x</v>
      </c>
      <c r="F159" s="49" t="str">
        <f>+IF(VLOOKUP($B159,tablero!$S$5:$AB$200,F$4,FALSE)=0,"",VLOOKUP($B159,tablero!$S$5:$AB$200,F$4,FALSE))</f>
        <v>x</v>
      </c>
      <c r="G159" s="49" t="str">
        <f>+IF(VLOOKUP($B159,tablero!$S$5:$AB$200,G$4,FALSE)=0,"",VLOOKUP($B159,tablero!$S$5:$AB$200,G$4,FALSE))</f>
        <v/>
      </c>
      <c r="H159" s="49" t="str">
        <f>+IF(VLOOKUP($B159,tablero!$S$5:$AB$200,H$4,FALSE)=0,"",VLOOKUP($B159,tablero!$S$5:$AB$200,H$4,FALSE))</f>
        <v/>
      </c>
      <c r="I159" s="49" t="str">
        <f>+IF(VLOOKUP($B159,tablero!$S$5:$AB$200,I$4,FALSE)=0,"",VLOOKUP($B159,tablero!$S$5:$AB$200,I$4,FALSE))</f>
        <v/>
      </c>
      <c r="J159" s="49" t="str">
        <f>+IF(VLOOKUP($B159,tablero!$S$5:$AC$200,J$4,FALSE)=0,"",VLOOKUP($B159,tablero!$S$5:$AC$200,J$4,FALSE))</f>
        <v/>
      </c>
    </row>
    <row r="160" spans="2:10" x14ac:dyDescent="0.25">
      <c r="B160" s="63" t="s">
        <v>283</v>
      </c>
      <c r="C160" s="27" t="s">
        <v>1162</v>
      </c>
      <c r="E160" s="49" t="str">
        <f>+IF(VLOOKUP($B160,tablero!$S$5:$AB$200,E$4,FALSE)=0,"",VLOOKUP($B160,tablero!$S$5:$AB$200,E$4,FALSE))</f>
        <v>x</v>
      </c>
      <c r="F160" s="49" t="str">
        <f>+IF(VLOOKUP($B160,tablero!$S$5:$AB$200,F$4,FALSE)=0,"",VLOOKUP($B160,tablero!$S$5:$AB$200,F$4,FALSE))</f>
        <v>x</v>
      </c>
      <c r="G160" s="49" t="str">
        <f>+IF(VLOOKUP($B160,tablero!$S$5:$AB$200,G$4,FALSE)=0,"",VLOOKUP($B160,tablero!$S$5:$AB$200,G$4,FALSE))</f>
        <v/>
      </c>
      <c r="H160" s="49" t="str">
        <f>+IF(VLOOKUP($B160,tablero!$S$5:$AB$200,H$4,FALSE)=0,"",VLOOKUP($B160,tablero!$S$5:$AB$200,H$4,FALSE))</f>
        <v/>
      </c>
      <c r="I160" s="49" t="str">
        <f>+IF(VLOOKUP($B160,tablero!$S$5:$AB$200,I$4,FALSE)=0,"",VLOOKUP($B160,tablero!$S$5:$AB$200,I$4,FALSE))</f>
        <v/>
      </c>
      <c r="J160" s="49" t="str">
        <f>+IF(VLOOKUP($B160,tablero!$S$5:$AC$200,J$4,FALSE)=0,"",VLOOKUP($B160,tablero!$S$5:$AC$200,J$4,FALSE))</f>
        <v/>
      </c>
    </row>
    <row r="161" spans="2:49" x14ac:dyDescent="0.25">
      <c r="B161" s="63" t="s">
        <v>284</v>
      </c>
      <c r="C161" s="27" t="s">
        <v>1163</v>
      </c>
      <c r="E161" s="49" t="str">
        <f>+IF(VLOOKUP($B161,tablero!$S$5:$AB$200,E$4,FALSE)=0,"",VLOOKUP($B161,tablero!$S$5:$AB$200,E$4,FALSE))</f>
        <v>x</v>
      </c>
      <c r="F161" s="49" t="str">
        <f>+IF(VLOOKUP($B161,tablero!$S$5:$AB$200,F$4,FALSE)=0,"",VLOOKUP($B161,tablero!$S$5:$AB$200,F$4,FALSE))</f>
        <v>x</v>
      </c>
      <c r="G161" s="49" t="str">
        <f>+IF(VLOOKUP($B161,tablero!$S$5:$AB$200,G$4,FALSE)=0,"",VLOOKUP($B161,tablero!$S$5:$AB$200,G$4,FALSE))</f>
        <v/>
      </c>
      <c r="H161" s="49" t="str">
        <f>+IF(VLOOKUP($B161,tablero!$S$5:$AB$200,H$4,FALSE)=0,"",VLOOKUP($B161,tablero!$S$5:$AB$200,H$4,FALSE))</f>
        <v/>
      </c>
      <c r="I161" s="49" t="str">
        <f>+IF(VLOOKUP($B161,tablero!$S$5:$AB$200,I$4,FALSE)=0,"",VLOOKUP($B161,tablero!$S$5:$AB$200,I$4,FALSE))</f>
        <v/>
      </c>
      <c r="J161" s="49" t="str">
        <f>+IF(VLOOKUP($B161,tablero!$S$5:$AC$200,J$4,FALSE)=0,"",VLOOKUP($B161,tablero!$S$5:$AC$200,J$4,FALSE))</f>
        <v/>
      </c>
    </row>
    <row r="162" spans="2:49" x14ac:dyDescent="0.25">
      <c r="B162" s="63" t="s">
        <v>285</v>
      </c>
      <c r="C162" s="27" t="s">
        <v>286</v>
      </c>
      <c r="E162" s="49" t="str">
        <f>+IF(VLOOKUP($B162,tablero!$S$5:$AB$200,E$4,FALSE)=0,"",VLOOKUP($B162,tablero!$S$5:$AB$200,E$4,FALSE))</f>
        <v>x</v>
      </c>
      <c r="F162" s="49" t="str">
        <f>+IF(VLOOKUP($B162,tablero!$S$5:$AB$200,F$4,FALSE)=0,"",VLOOKUP($B162,tablero!$S$5:$AB$200,F$4,FALSE))</f>
        <v>x</v>
      </c>
      <c r="G162" s="49" t="str">
        <f>+IF(VLOOKUP($B162,tablero!$S$5:$AB$200,G$4,FALSE)=0,"",VLOOKUP($B162,tablero!$S$5:$AB$200,G$4,FALSE))</f>
        <v/>
      </c>
      <c r="H162" s="49" t="str">
        <f>+IF(VLOOKUP($B162,tablero!$S$5:$AB$200,H$4,FALSE)=0,"",VLOOKUP($B162,tablero!$S$5:$AB$200,H$4,FALSE))</f>
        <v/>
      </c>
      <c r="I162" s="49" t="str">
        <f>+IF(VLOOKUP($B162,tablero!$S$5:$AB$200,I$4,FALSE)=0,"",VLOOKUP($B162,tablero!$S$5:$AB$200,I$4,FALSE))</f>
        <v/>
      </c>
      <c r="J162" s="49" t="str">
        <f>+IF(VLOOKUP($B162,tablero!$S$5:$AC$200,J$4,FALSE)=0,"",VLOOKUP($B162,tablero!$S$5:$AC$200,J$4,FALSE))</f>
        <v/>
      </c>
    </row>
    <row r="163" spans="2:49" x14ac:dyDescent="0.25">
      <c r="B163" s="63" t="s">
        <v>287</v>
      </c>
      <c r="C163" s="27" t="s">
        <v>288</v>
      </c>
      <c r="E163" s="49" t="str">
        <f>+IF(VLOOKUP($B163,tablero!$S$5:$AB$200,E$4,FALSE)=0,"",VLOOKUP($B163,tablero!$S$5:$AB$200,E$4,FALSE))</f>
        <v>x</v>
      </c>
      <c r="F163" s="49" t="str">
        <f>+IF(VLOOKUP($B163,tablero!$S$5:$AB$200,F$4,FALSE)=0,"",VLOOKUP($B163,tablero!$S$5:$AB$200,F$4,FALSE))</f>
        <v>x</v>
      </c>
      <c r="G163" s="49" t="str">
        <f>+IF(VLOOKUP($B163,tablero!$S$5:$AB$200,G$4,FALSE)=0,"",VLOOKUP($B163,tablero!$S$5:$AB$200,G$4,FALSE))</f>
        <v/>
      </c>
      <c r="H163" s="49" t="str">
        <f>+IF(VLOOKUP($B163,tablero!$S$5:$AB$200,H$4,FALSE)=0,"",VLOOKUP($B163,tablero!$S$5:$AB$200,H$4,FALSE))</f>
        <v/>
      </c>
      <c r="I163" s="49" t="str">
        <f>+IF(VLOOKUP($B163,tablero!$S$5:$AB$200,I$4,FALSE)=0,"",VLOOKUP($B163,tablero!$S$5:$AB$200,I$4,FALSE))</f>
        <v/>
      </c>
      <c r="J163" s="49" t="str">
        <f>+IF(VLOOKUP($B163,tablero!$S$5:$AC$200,J$4,FALSE)=0,"",VLOOKUP($B163,tablero!$S$5:$AC$200,J$4,FALSE))</f>
        <v/>
      </c>
    </row>
    <row r="164" spans="2:49" x14ac:dyDescent="0.25">
      <c r="B164" s="63" t="s">
        <v>289</v>
      </c>
      <c r="C164" s="27" t="s">
        <v>290</v>
      </c>
      <c r="E164" s="49" t="str">
        <f>+IF(VLOOKUP($B164,tablero!$S$5:$AB$200,E$4,FALSE)=0,"",VLOOKUP($B164,tablero!$S$5:$AB$200,E$4,FALSE))</f>
        <v>x</v>
      </c>
      <c r="F164" s="49" t="str">
        <f>+IF(VLOOKUP($B164,tablero!$S$5:$AB$200,F$4,FALSE)=0,"",VLOOKUP($B164,tablero!$S$5:$AB$200,F$4,FALSE))</f>
        <v>x</v>
      </c>
      <c r="G164" s="49" t="str">
        <f>+IF(VLOOKUP($B164,tablero!$S$5:$AB$200,G$4,FALSE)=0,"",VLOOKUP($B164,tablero!$S$5:$AB$200,G$4,FALSE))</f>
        <v/>
      </c>
      <c r="H164" s="49" t="str">
        <f>+IF(VLOOKUP($B164,tablero!$S$5:$AB$200,H$4,FALSE)=0,"",VLOOKUP($B164,tablero!$S$5:$AB$200,H$4,FALSE))</f>
        <v/>
      </c>
      <c r="I164" s="49" t="str">
        <f>+IF(VLOOKUP($B164,tablero!$S$5:$AB$200,I$4,FALSE)=0,"",VLOOKUP($B164,tablero!$S$5:$AB$200,I$4,FALSE))</f>
        <v/>
      </c>
      <c r="J164" s="49" t="str">
        <f>+IF(VLOOKUP($B164,tablero!$S$5:$AC$200,J$4,FALSE)=0,"",VLOOKUP($B164,tablero!$S$5:$AC$200,J$4,FALSE))</f>
        <v/>
      </c>
    </row>
    <row r="165" spans="2:49" x14ac:dyDescent="0.25">
      <c r="B165" s="63" t="s">
        <v>1365</v>
      </c>
      <c r="C165" s="27" t="s">
        <v>1359</v>
      </c>
      <c r="E165" s="49" t="str">
        <f>+IF(VLOOKUP($B165,tablero!$S$5:$AB$200,E$4,FALSE)=0,"",VLOOKUP($B165,tablero!$S$5:$AB$200,E$4,FALSE))</f>
        <v>x</v>
      </c>
      <c r="F165" s="49" t="str">
        <f>+IF(VLOOKUP($B165,tablero!$S$5:$AB$200,F$4,FALSE)=0,"",VLOOKUP($B165,tablero!$S$5:$AB$200,F$4,FALSE))</f>
        <v/>
      </c>
      <c r="G165" s="49" t="str">
        <f>+IF(VLOOKUP($B165,tablero!$S$5:$AB$200,G$4,FALSE)=0,"",VLOOKUP($B165,tablero!$S$5:$AB$200,G$4,FALSE))</f>
        <v/>
      </c>
      <c r="H165" s="49" t="str">
        <f>+IF(VLOOKUP($B165,tablero!$S$5:$AB$200,H$4,FALSE)=0,"",VLOOKUP($B165,tablero!$S$5:$AB$200,H$4,FALSE))</f>
        <v/>
      </c>
      <c r="I165" s="49" t="str">
        <f>+IF(VLOOKUP($B165,tablero!$S$5:$AB$200,I$4,FALSE)=0,"",VLOOKUP($B165,tablero!$S$5:$AB$200,I$4,FALSE))</f>
        <v/>
      </c>
      <c r="J165" s="49" t="str">
        <f>+IF(VLOOKUP($B165,tablero!$S$5:$AC$200,J$4,FALSE)=0,"",VLOOKUP($B165,tablero!$S$5:$AC$200,J$4,FALSE))</f>
        <v/>
      </c>
    </row>
    <row r="166" spans="2:49" ht="12.75" x14ac:dyDescent="0.25">
      <c r="B166" s="53" t="s">
        <v>303</v>
      </c>
      <c r="C166" s="54"/>
      <c r="E166" s="47" t="s">
        <v>1562</v>
      </c>
      <c r="F166" s="48" t="s">
        <v>1563</v>
      </c>
      <c r="G166" s="48" t="s">
        <v>1564</v>
      </c>
      <c r="H166" s="48" t="s">
        <v>1565</v>
      </c>
      <c r="I166" s="48" t="s">
        <v>1566</v>
      </c>
      <c r="J166" s="48" t="s">
        <v>1576</v>
      </c>
    </row>
    <row r="167" spans="2:49" ht="24" x14ac:dyDescent="0.25">
      <c r="B167" s="63" t="s">
        <v>304</v>
      </c>
      <c r="C167" s="27" t="s">
        <v>305</v>
      </c>
      <c r="E167" s="49" t="str">
        <f>+IF(VLOOKUP($B167,tablero!$S$5:$AB$200,E$4,FALSE)=0,"",VLOOKUP($B167,tablero!$S$5:$AB$200,E$4,FALSE))</f>
        <v>x</v>
      </c>
      <c r="F167" s="49" t="str">
        <f>+IF(VLOOKUP($B167,tablero!$S$5:$AB$200,F$4,FALSE)=0,"",VLOOKUP($B167,tablero!$S$5:$AB$200,F$4,FALSE))</f>
        <v/>
      </c>
      <c r="G167" s="49" t="str">
        <f>+IF(VLOOKUP($B167,tablero!$S$5:$AB$200,G$4,FALSE)=0,"",VLOOKUP($B167,tablero!$S$5:$AB$200,G$4,FALSE))</f>
        <v/>
      </c>
      <c r="H167" s="49" t="str">
        <f>+IF(VLOOKUP($B167,tablero!$S$5:$AB$200,H$4,FALSE)=0,"",VLOOKUP($B167,tablero!$S$5:$AB$200,H$4,FALSE))</f>
        <v>x</v>
      </c>
      <c r="I167" s="49" t="str">
        <f>+IF(VLOOKUP($B167,tablero!$S$5:$AB$200,I$4,FALSE)=0,"",VLOOKUP($B167,tablero!$S$5:$AB$200,I$4,FALSE))</f>
        <v>x</v>
      </c>
      <c r="J167" s="49" t="str">
        <f>+IF(VLOOKUP($B167,tablero!$S$5:$AC$200,J$4,FALSE)=0,"",VLOOKUP($B167,tablero!$S$5:$AC$200,J$4,FALSE))</f>
        <v/>
      </c>
    </row>
    <row r="168" spans="2:49" x14ac:dyDescent="0.25">
      <c r="B168" s="63" t="s">
        <v>306</v>
      </c>
      <c r="C168" s="27" t="s">
        <v>307</v>
      </c>
      <c r="E168" s="49" t="str">
        <f>+IF(VLOOKUP($B168,tablero!$S$5:$AB$200,E$4,FALSE)=0,"",VLOOKUP($B168,tablero!$S$5:$AB$200,E$4,FALSE))</f>
        <v>x</v>
      </c>
      <c r="F168" s="49" t="str">
        <f>+IF(VLOOKUP($B168,tablero!$S$5:$AB$200,F$4,FALSE)=0,"",VLOOKUP($B168,tablero!$S$5:$AB$200,F$4,FALSE))</f>
        <v>x</v>
      </c>
      <c r="G168" s="49" t="str">
        <f>+IF(VLOOKUP($B168,tablero!$S$5:$AB$200,G$4,FALSE)=0,"",VLOOKUP($B168,tablero!$S$5:$AB$200,G$4,FALSE))</f>
        <v/>
      </c>
      <c r="H168" s="49" t="str">
        <f>+IF(VLOOKUP($B168,tablero!$S$5:$AB$200,H$4,FALSE)=0,"",VLOOKUP($B168,tablero!$S$5:$AB$200,H$4,FALSE))</f>
        <v>x</v>
      </c>
      <c r="I168" s="49" t="str">
        <f>+IF(VLOOKUP($B168,tablero!$S$5:$AB$200,I$4,FALSE)=0,"",VLOOKUP($B168,tablero!$S$5:$AB$200,I$4,FALSE))</f>
        <v/>
      </c>
      <c r="J168" s="49" t="str">
        <f>+IF(VLOOKUP($B168,tablero!$S$5:$AC$200,J$4,FALSE)=0,"",VLOOKUP($B168,tablero!$S$5:$AC$200,J$4,FALSE))</f>
        <v/>
      </c>
    </row>
    <row r="169" spans="2:49" x14ac:dyDescent="0.25">
      <c r="B169" s="46"/>
      <c r="F169" s="43" t="s">
        <v>500</v>
      </c>
      <c r="G169" s="43" t="s">
        <v>500</v>
      </c>
      <c r="H169" s="43" t="s">
        <v>500</v>
      </c>
      <c r="I169" s="43" t="s">
        <v>500</v>
      </c>
    </row>
    <row r="170" spans="2:49" ht="12.75" x14ac:dyDescent="0.25">
      <c r="B170" s="25" t="s">
        <v>354</v>
      </c>
      <c r="F170" s="43" t="s">
        <v>500</v>
      </c>
      <c r="G170" s="43" t="s">
        <v>500</v>
      </c>
      <c r="H170" s="43" t="s">
        <v>500</v>
      </c>
      <c r="I170" s="43" t="s">
        <v>500</v>
      </c>
    </row>
    <row r="171" spans="2:49" s="40" customFormat="1" ht="15" x14ac:dyDescent="0.25">
      <c r="B171" s="51" t="s">
        <v>355</v>
      </c>
      <c r="C171" s="52"/>
      <c r="D171" s="45"/>
      <c r="E171" s="307" t="s">
        <v>1567</v>
      </c>
      <c r="F171" s="307"/>
      <c r="G171" s="307"/>
      <c r="H171" s="307"/>
      <c r="I171" s="307"/>
      <c r="J171" s="307"/>
      <c r="AF171" s="41"/>
      <c r="AG171" s="41"/>
      <c r="AH171" s="41"/>
      <c r="AI171" s="41"/>
      <c r="AJ171" s="41"/>
      <c r="AK171" s="41"/>
      <c r="AL171" s="41"/>
      <c r="AM171" s="41"/>
      <c r="AN171" s="41"/>
      <c r="AO171" s="41"/>
      <c r="AP171" s="41"/>
      <c r="AQ171" s="41"/>
      <c r="AR171" s="41"/>
      <c r="AS171" s="41"/>
      <c r="AT171" s="41"/>
      <c r="AU171" s="41"/>
      <c r="AV171" s="41"/>
      <c r="AW171" s="41"/>
    </row>
    <row r="172" spans="2:49" ht="12.75" x14ac:dyDescent="0.25">
      <c r="B172" s="53" t="s">
        <v>356</v>
      </c>
      <c r="C172" s="54"/>
      <c r="E172" s="47" t="s">
        <v>1562</v>
      </c>
      <c r="F172" s="48" t="s">
        <v>1563</v>
      </c>
      <c r="G172" s="48" t="s">
        <v>1564</v>
      </c>
      <c r="H172" s="48" t="s">
        <v>1565</v>
      </c>
      <c r="I172" s="48" t="s">
        <v>1566</v>
      </c>
      <c r="J172" s="48" t="s">
        <v>1576</v>
      </c>
    </row>
    <row r="173" spans="2:49" x14ac:dyDescent="0.25">
      <c r="B173" s="63" t="s">
        <v>357</v>
      </c>
      <c r="C173" s="27" t="s">
        <v>1189</v>
      </c>
      <c r="E173" s="49" t="str">
        <f>+IF(VLOOKUP($B173,tablero!$S$5:$AB$200,E$4,FALSE)=0,"",VLOOKUP($B173,tablero!$S$5:$AB$200,E$4,FALSE))</f>
        <v>x</v>
      </c>
      <c r="F173" s="49" t="str">
        <f>+IF(VLOOKUP($B173,tablero!$S$5:$AB$200,F$4,FALSE)=0,"",VLOOKUP($B173,tablero!$S$5:$AB$200,F$4,FALSE))</f>
        <v/>
      </c>
      <c r="G173" s="49" t="str">
        <f>+IF(VLOOKUP($B173,tablero!$S$5:$AB$200,G$4,FALSE)=0,"",VLOOKUP($B173,tablero!$S$5:$AB$200,G$4,FALSE))</f>
        <v/>
      </c>
      <c r="H173" s="49" t="str">
        <f>+IF(VLOOKUP($B173,tablero!$S$5:$AB$200,H$4,FALSE)=0,"",VLOOKUP($B173,tablero!$S$5:$AB$200,H$4,FALSE))</f>
        <v>x</v>
      </c>
      <c r="I173" s="49" t="str">
        <f>+IF(VLOOKUP($B173,tablero!$S$5:$AB$200,I$4,FALSE)=0,"",VLOOKUP($B173,tablero!$S$5:$AB$200,I$4,FALSE))</f>
        <v>x</v>
      </c>
      <c r="J173" s="49" t="str">
        <f>+IF(VLOOKUP($B173,tablero!$S$5:$AC$200,J$4,FALSE)=0,"",VLOOKUP($B173,tablero!$S$5:$AC$200,J$4,FALSE))</f>
        <v/>
      </c>
    </row>
    <row r="174" spans="2:49" x14ac:dyDescent="0.25">
      <c r="B174" s="63" t="s">
        <v>358</v>
      </c>
      <c r="C174" s="27" t="s">
        <v>359</v>
      </c>
      <c r="E174" s="49" t="str">
        <f>+IF(VLOOKUP($B174,tablero!$S$5:$AB$200,E$4,FALSE)=0,"",VLOOKUP($B174,tablero!$S$5:$AB$200,E$4,FALSE))</f>
        <v>x</v>
      </c>
      <c r="F174" s="49" t="str">
        <f>+IF(VLOOKUP($B174,tablero!$S$5:$AB$200,F$4,FALSE)=0,"",VLOOKUP($B174,tablero!$S$5:$AB$200,F$4,FALSE))</f>
        <v>x</v>
      </c>
      <c r="G174" s="49" t="str">
        <f>+IF(VLOOKUP($B174,tablero!$S$5:$AB$200,G$4,FALSE)=0,"",VLOOKUP($B174,tablero!$S$5:$AB$200,G$4,FALSE))</f>
        <v/>
      </c>
      <c r="H174" s="49" t="str">
        <f>+IF(VLOOKUP($B174,tablero!$S$5:$AB$200,H$4,FALSE)=0,"",VLOOKUP($B174,tablero!$S$5:$AB$200,H$4,FALSE))</f>
        <v/>
      </c>
      <c r="I174" s="49" t="str">
        <f>+IF(VLOOKUP($B174,tablero!$S$5:$AB$200,I$4,FALSE)=0,"",VLOOKUP($B174,tablero!$S$5:$AB$200,I$4,FALSE))</f>
        <v/>
      </c>
      <c r="J174" s="49" t="str">
        <f>+IF(VLOOKUP($B174,tablero!$S$5:$AC$200,J$4,FALSE)=0,"",VLOOKUP($B174,tablero!$S$5:$AC$200,J$4,FALSE))</f>
        <v/>
      </c>
    </row>
    <row r="175" spans="2:49" x14ac:dyDescent="0.25">
      <c r="B175" s="63" t="s">
        <v>360</v>
      </c>
      <c r="C175" s="27" t="s">
        <v>1201</v>
      </c>
      <c r="E175" s="49" t="str">
        <f>+IF(VLOOKUP($B175,tablero!$S$5:$AB$200,E$4,FALSE)=0,"",VLOOKUP($B175,tablero!$S$5:$AB$200,E$4,FALSE))</f>
        <v>x</v>
      </c>
      <c r="F175" s="49" t="str">
        <f>+IF(VLOOKUP($B175,tablero!$S$5:$AB$200,F$4,FALSE)=0,"",VLOOKUP($B175,tablero!$S$5:$AB$200,F$4,FALSE))</f>
        <v/>
      </c>
      <c r="G175" s="49" t="str">
        <f>+IF(VLOOKUP($B175,tablero!$S$5:$AB$200,G$4,FALSE)=0,"",VLOOKUP($B175,tablero!$S$5:$AB$200,G$4,FALSE))</f>
        <v/>
      </c>
      <c r="H175" s="49" t="str">
        <f>+IF(VLOOKUP($B175,tablero!$S$5:$AB$200,H$4,FALSE)=0,"",VLOOKUP($B175,tablero!$S$5:$AB$200,H$4,FALSE))</f>
        <v/>
      </c>
      <c r="I175" s="49" t="str">
        <f>+IF(VLOOKUP($B175,tablero!$S$5:$AB$200,I$4,FALSE)=0,"",VLOOKUP($B175,tablero!$S$5:$AB$200,I$4,FALSE))</f>
        <v/>
      </c>
      <c r="J175" s="49" t="str">
        <f>+IF(VLOOKUP($B175,tablero!$S$5:$AC$200,J$4,FALSE)=0,"",VLOOKUP($B175,tablero!$S$5:$AC$200,J$4,FALSE))</f>
        <v/>
      </c>
    </row>
    <row r="176" spans="2:49" x14ac:dyDescent="0.25">
      <c r="B176" s="63" t="s">
        <v>361</v>
      </c>
      <c r="C176" s="27" t="s">
        <v>362</v>
      </c>
      <c r="E176" s="49" t="str">
        <f>+IF(VLOOKUP($B176,tablero!$S$5:$AB$200,E$4,FALSE)=0,"",VLOOKUP($B176,tablero!$S$5:$AB$200,E$4,FALSE))</f>
        <v>x</v>
      </c>
      <c r="F176" s="49" t="str">
        <f>+IF(VLOOKUP($B176,tablero!$S$5:$AB$200,F$4,FALSE)=0,"",VLOOKUP($B176,tablero!$S$5:$AB$200,F$4,FALSE))</f>
        <v/>
      </c>
      <c r="G176" s="49" t="str">
        <f>+IF(VLOOKUP($B176,tablero!$S$5:$AB$200,G$4,FALSE)=0,"",VLOOKUP($B176,tablero!$S$5:$AB$200,G$4,FALSE))</f>
        <v/>
      </c>
      <c r="H176" s="49" t="str">
        <f>+IF(VLOOKUP($B176,tablero!$S$5:$AB$200,H$4,FALSE)=0,"",VLOOKUP($B176,tablero!$S$5:$AB$200,H$4,FALSE))</f>
        <v/>
      </c>
      <c r="I176" s="49" t="str">
        <f>+IF(VLOOKUP($B176,tablero!$S$5:$AB$200,I$4,FALSE)=0,"",VLOOKUP($B176,tablero!$S$5:$AB$200,I$4,FALSE))</f>
        <v/>
      </c>
      <c r="J176" s="49" t="str">
        <f>+IF(VLOOKUP($B176,tablero!$S$5:$AC$200,J$4,FALSE)=0,"",VLOOKUP($B176,tablero!$S$5:$AC$200,J$4,FALSE))</f>
        <v/>
      </c>
    </row>
    <row r="177" spans="2:49" hidden="1" x14ac:dyDescent="0.25">
      <c r="B177" s="26" t="s">
        <v>1372</v>
      </c>
      <c r="C177" s="50" t="s">
        <v>1359</v>
      </c>
      <c r="E177" s="49" t="e">
        <f>+IF(VLOOKUP($B177,tablero!$S$5:$AB$200,E$4,FALSE)=0,"",VLOOKUP($B177,tablero!$S$5:$AB$200,E$4,FALSE))</f>
        <v>#N/A</v>
      </c>
      <c r="F177" s="49" t="e">
        <f>+IF(VLOOKUP($B177,tablero!$S$5:$AB$200,F$4,FALSE)=0,"",VLOOKUP($B177,tablero!$S$5:$AB$200,F$4,FALSE))</f>
        <v>#N/A</v>
      </c>
      <c r="G177" s="49" t="e">
        <f>+IF(VLOOKUP($B177,tablero!$S$5:$AB$200,G$4,FALSE)=0,"",VLOOKUP($B177,tablero!$S$5:$AB$200,G$4,FALSE))</f>
        <v>#N/A</v>
      </c>
      <c r="H177" s="49" t="e">
        <f>+IF(VLOOKUP($B177,tablero!$S$5:$AB$200,H$4,FALSE)=0,"",VLOOKUP($B177,tablero!$S$5:$AB$200,H$4,FALSE))</f>
        <v>#N/A</v>
      </c>
      <c r="I177" s="49" t="e">
        <f>+IF(VLOOKUP($B177,tablero!$S$5:$AB$200,I$4,FALSE)=0,"",VLOOKUP($B177,tablero!$S$5:$AB$200,I$4,FALSE))</f>
        <v>#N/A</v>
      </c>
      <c r="J177" s="49" t="e">
        <f>+IF(VLOOKUP($B177,tablero!$S$5:$AC$200,J$4,FALSE)=0,"",VLOOKUP($B177,tablero!$S$5:$AC$200,J$4,FALSE))</f>
        <v>#N/A</v>
      </c>
    </row>
    <row r="178" spans="2:49" x14ac:dyDescent="0.25">
      <c r="B178" s="46"/>
      <c r="F178" s="43" t="s">
        <v>500</v>
      </c>
      <c r="G178" s="43" t="s">
        <v>500</v>
      </c>
      <c r="H178" s="43" t="s">
        <v>500</v>
      </c>
      <c r="I178" s="43" t="s">
        <v>500</v>
      </c>
    </row>
    <row r="179" spans="2:49" ht="12.75" x14ac:dyDescent="0.25">
      <c r="B179" s="25" t="s">
        <v>363</v>
      </c>
      <c r="F179" s="43" t="s">
        <v>500</v>
      </c>
      <c r="G179" s="43" t="s">
        <v>500</v>
      </c>
      <c r="H179" s="43" t="s">
        <v>500</v>
      </c>
      <c r="I179" s="43" t="s">
        <v>500</v>
      </c>
    </row>
    <row r="180" spans="2:49" s="40" customFormat="1" ht="15" x14ac:dyDescent="0.25">
      <c r="B180" s="51" t="s">
        <v>364</v>
      </c>
      <c r="C180" s="52"/>
      <c r="D180" s="45"/>
      <c r="E180" s="307" t="s">
        <v>1567</v>
      </c>
      <c r="F180" s="307"/>
      <c r="G180" s="307"/>
      <c r="H180" s="307"/>
      <c r="I180" s="307"/>
      <c r="J180" s="307"/>
      <c r="AF180" s="41"/>
      <c r="AG180" s="41"/>
      <c r="AH180" s="41"/>
      <c r="AI180" s="41"/>
      <c r="AJ180" s="41"/>
      <c r="AK180" s="41"/>
      <c r="AL180" s="41"/>
      <c r="AM180" s="41"/>
      <c r="AN180" s="41"/>
      <c r="AO180" s="41"/>
      <c r="AP180" s="41"/>
      <c r="AQ180" s="41"/>
      <c r="AR180" s="41"/>
      <c r="AS180" s="41"/>
      <c r="AT180" s="41"/>
      <c r="AU180" s="41"/>
      <c r="AV180" s="41"/>
      <c r="AW180" s="41"/>
    </row>
    <row r="181" spans="2:49" ht="12.75" x14ac:dyDescent="0.25">
      <c r="B181" s="53" t="s">
        <v>365</v>
      </c>
      <c r="C181" s="54"/>
      <c r="E181" s="47" t="s">
        <v>1562</v>
      </c>
      <c r="F181" s="48" t="s">
        <v>1563</v>
      </c>
      <c r="G181" s="48" t="s">
        <v>1564</v>
      </c>
      <c r="H181" s="48" t="s">
        <v>1565</v>
      </c>
      <c r="I181" s="48" t="s">
        <v>1566</v>
      </c>
      <c r="J181" s="48" t="s">
        <v>1576</v>
      </c>
    </row>
    <row r="182" spans="2:49" x14ac:dyDescent="0.25">
      <c r="B182" s="63" t="s">
        <v>366</v>
      </c>
      <c r="C182" s="27" t="s">
        <v>367</v>
      </c>
      <c r="E182" s="49" t="str">
        <f>+IF(VLOOKUP($B182,tablero!$S$5:$AB$200,E$4,FALSE)=0,"",VLOOKUP($B182,tablero!$S$5:$AB$200,E$4,FALSE))</f>
        <v>x</v>
      </c>
      <c r="F182" s="49" t="str">
        <f>+IF(VLOOKUP($B182,tablero!$S$5:$AB$200,F$4,FALSE)=0,"",VLOOKUP($B182,tablero!$S$5:$AB$200,F$4,FALSE))</f>
        <v/>
      </c>
      <c r="G182" s="49" t="str">
        <f>+IF(VLOOKUP($B182,tablero!$S$5:$AB$200,G$4,FALSE)=0,"",VLOOKUP($B182,tablero!$S$5:$AB$200,G$4,FALSE))</f>
        <v/>
      </c>
      <c r="H182" s="49" t="str">
        <f>+IF(VLOOKUP($B182,tablero!$S$5:$AB$200,H$4,FALSE)=0,"",VLOOKUP($B182,tablero!$S$5:$AB$200,H$4,FALSE))</f>
        <v>x</v>
      </c>
      <c r="I182" s="49" t="str">
        <f>+IF(VLOOKUP($B182,tablero!$S$5:$AB$200,I$4,FALSE)=0,"",VLOOKUP($B182,tablero!$S$5:$AB$200,I$4,FALSE))</f>
        <v>x</v>
      </c>
      <c r="J182" s="49" t="str">
        <f>+IF(VLOOKUP($B182,tablero!$S$5:$AC$200,J$4,FALSE)=0,"",VLOOKUP($B182,tablero!$S$5:$AC$200,J$4,FALSE))</f>
        <v/>
      </c>
    </row>
    <row r="183" spans="2:49" x14ac:dyDescent="0.25">
      <c r="B183" s="63" t="s">
        <v>368</v>
      </c>
      <c r="C183" s="27" t="s">
        <v>369</v>
      </c>
      <c r="E183" s="49" t="str">
        <f>+IF(VLOOKUP($B183,tablero!$S$5:$AB$200,E$4,FALSE)=0,"",VLOOKUP($B183,tablero!$S$5:$AB$200,E$4,FALSE))</f>
        <v>x</v>
      </c>
      <c r="F183" s="49" t="str">
        <f>+IF(VLOOKUP($B183,tablero!$S$5:$AB$200,F$4,FALSE)=0,"",VLOOKUP($B183,tablero!$S$5:$AB$200,F$4,FALSE))</f>
        <v/>
      </c>
      <c r="G183" s="49" t="str">
        <f>+IF(VLOOKUP($B183,tablero!$S$5:$AB$200,G$4,FALSE)=0,"",VLOOKUP($B183,tablero!$S$5:$AB$200,G$4,FALSE))</f>
        <v/>
      </c>
      <c r="H183" s="49" t="str">
        <f>+IF(VLOOKUP($B183,tablero!$S$5:$AB$200,H$4,FALSE)=0,"",VLOOKUP($B183,tablero!$S$5:$AB$200,H$4,FALSE))</f>
        <v>x</v>
      </c>
      <c r="I183" s="49" t="str">
        <f>+IF(VLOOKUP($B183,tablero!$S$5:$AB$200,I$4,FALSE)=0,"",VLOOKUP($B183,tablero!$S$5:$AB$200,I$4,FALSE))</f>
        <v/>
      </c>
      <c r="J183" s="49" t="str">
        <f>+IF(VLOOKUP($B183,tablero!$S$5:$AC$200,J$4,FALSE)=0,"",VLOOKUP($B183,tablero!$S$5:$AC$200,J$4,FALSE))</f>
        <v/>
      </c>
    </row>
    <row r="184" spans="2:49" x14ac:dyDescent="0.25">
      <c r="B184" s="46"/>
    </row>
    <row r="185" spans="2:49" ht="12.75" x14ac:dyDescent="0.25">
      <c r="B185" s="25" t="s">
        <v>370</v>
      </c>
    </row>
    <row r="186" spans="2:49" s="40" customFormat="1" ht="15" x14ac:dyDescent="0.25">
      <c r="B186" s="51" t="s">
        <v>371</v>
      </c>
      <c r="C186" s="52"/>
      <c r="D186" s="45"/>
      <c r="E186" s="307" t="s">
        <v>1567</v>
      </c>
      <c r="F186" s="307"/>
      <c r="G186" s="307"/>
      <c r="H186" s="307"/>
      <c r="I186" s="307"/>
      <c r="J186" s="307"/>
      <c r="AF186" s="41"/>
      <c r="AG186" s="41"/>
      <c r="AH186" s="41"/>
      <c r="AI186" s="41"/>
      <c r="AJ186" s="41"/>
      <c r="AK186" s="41"/>
      <c r="AL186" s="41"/>
      <c r="AM186" s="41"/>
      <c r="AN186" s="41"/>
      <c r="AO186" s="41"/>
      <c r="AP186" s="41"/>
      <c r="AQ186" s="41"/>
      <c r="AR186" s="41"/>
      <c r="AS186" s="41"/>
      <c r="AT186" s="41"/>
      <c r="AU186" s="41"/>
      <c r="AV186" s="41"/>
      <c r="AW186" s="41"/>
    </row>
    <row r="187" spans="2:49" ht="12.75" x14ac:dyDescent="0.25">
      <c r="B187" s="53" t="s">
        <v>372</v>
      </c>
      <c r="C187" s="54"/>
      <c r="E187" s="47" t="s">
        <v>1562</v>
      </c>
      <c r="F187" s="48" t="s">
        <v>1563</v>
      </c>
      <c r="G187" s="48" t="s">
        <v>1564</v>
      </c>
      <c r="H187" s="48" t="s">
        <v>1565</v>
      </c>
      <c r="I187" s="48" t="s">
        <v>1566</v>
      </c>
      <c r="J187" s="48" t="s">
        <v>1576</v>
      </c>
    </row>
    <row r="188" spans="2:49" x14ac:dyDescent="0.25">
      <c r="B188" s="63" t="s">
        <v>373</v>
      </c>
      <c r="C188" s="27" t="s">
        <v>1580</v>
      </c>
      <c r="E188" s="49" t="str">
        <f>+IF(VLOOKUP($B188,tablero!$S$5:$AB$200,E$4,FALSE)=0,"",VLOOKUP($B188,tablero!$S$5:$AB$200,E$4,FALSE))</f>
        <v>x</v>
      </c>
      <c r="F188" s="49" t="str">
        <f>+IF(VLOOKUP($B188,tablero!$S$5:$AB$200,F$4,FALSE)=0,"",VLOOKUP($B188,tablero!$S$5:$AB$200,F$4,FALSE))</f>
        <v/>
      </c>
      <c r="G188" s="49" t="str">
        <f>+IF(VLOOKUP($B188,tablero!$S$5:$AB$200,G$4,FALSE)=0,"",VLOOKUP($B188,tablero!$S$5:$AB$200,G$4,FALSE))</f>
        <v/>
      </c>
      <c r="H188" s="49" t="str">
        <f>+IF(VLOOKUP($B188,tablero!$S$5:$AB$200,H$4,FALSE)=0,"",VLOOKUP($B188,tablero!$S$5:$AB$200,H$4,FALSE))</f>
        <v>x</v>
      </c>
      <c r="I188" s="49" t="str">
        <f>+IF(VLOOKUP($B188,tablero!$S$5:$AB$200,I$4,FALSE)=0,"",VLOOKUP($B188,tablero!$S$5:$AB$200,I$4,FALSE))</f>
        <v>x</v>
      </c>
      <c r="J188" s="49" t="str">
        <f>+IF(VLOOKUP($B188,tablero!$S$5:$AC$200,J$4,FALSE)=0,"",VLOOKUP($B188,tablero!$S$5:$AC$200,J$4,FALSE))</f>
        <v/>
      </c>
    </row>
    <row r="189" spans="2:49" x14ac:dyDescent="0.25">
      <c r="B189" s="63" t="s">
        <v>374</v>
      </c>
      <c r="C189" s="27" t="s">
        <v>1241</v>
      </c>
      <c r="E189" s="49" t="str">
        <f>+IF(VLOOKUP($B189,tablero!$S$5:$AB$200,E$4,FALSE)=0,"",VLOOKUP($B189,tablero!$S$5:$AB$200,E$4,FALSE))</f>
        <v>x</v>
      </c>
      <c r="F189" s="49" t="str">
        <f>+IF(VLOOKUP($B189,tablero!$S$5:$AB$200,F$4,FALSE)=0,"",VLOOKUP($B189,tablero!$S$5:$AB$200,F$4,FALSE))</f>
        <v/>
      </c>
      <c r="G189" s="49" t="str">
        <f>+IF(VLOOKUP($B189,tablero!$S$5:$AB$200,G$4,FALSE)=0,"",VLOOKUP($B189,tablero!$S$5:$AB$200,G$4,FALSE))</f>
        <v/>
      </c>
      <c r="H189" s="49" t="str">
        <f>+IF(VLOOKUP($B189,tablero!$S$5:$AB$200,H$4,FALSE)=0,"",VLOOKUP($B189,tablero!$S$5:$AB$200,H$4,FALSE))</f>
        <v>x</v>
      </c>
      <c r="I189" s="49" t="str">
        <f>+IF(VLOOKUP($B189,tablero!$S$5:$AB$200,I$4,FALSE)=0,"",VLOOKUP($B189,tablero!$S$5:$AB$200,I$4,FALSE))</f>
        <v>x</v>
      </c>
      <c r="J189" s="49" t="str">
        <f>+IF(VLOOKUP($B189,tablero!$S$5:$AC$200,J$4,FALSE)=0,"",VLOOKUP($B189,tablero!$S$5:$AC$200,J$4,FALSE))</f>
        <v/>
      </c>
    </row>
    <row r="190" spans="2:49" x14ac:dyDescent="0.25">
      <c r="B190" s="63" t="s">
        <v>375</v>
      </c>
      <c r="C190" s="27" t="s">
        <v>1246</v>
      </c>
      <c r="E190" s="49" t="str">
        <f>+IF(VLOOKUP($B190,tablero!$S$5:$AB$200,E$4,FALSE)=0,"",VLOOKUP($B190,tablero!$S$5:$AB$200,E$4,FALSE))</f>
        <v>x</v>
      </c>
      <c r="F190" s="49" t="str">
        <f>+IF(VLOOKUP($B190,tablero!$S$5:$AB$200,F$4,FALSE)=0,"",VLOOKUP($B190,tablero!$S$5:$AB$200,F$4,FALSE))</f>
        <v/>
      </c>
      <c r="G190" s="49" t="str">
        <f>+IF(VLOOKUP($B190,tablero!$S$5:$AB$200,G$4,FALSE)=0,"",VLOOKUP($B190,tablero!$S$5:$AB$200,G$4,FALSE))</f>
        <v/>
      </c>
      <c r="H190" s="49" t="str">
        <f>+IF(VLOOKUP($B190,tablero!$S$5:$AB$200,H$4,FALSE)=0,"",VLOOKUP($B190,tablero!$S$5:$AB$200,H$4,FALSE))</f>
        <v>x</v>
      </c>
      <c r="I190" s="49" t="str">
        <f>+IF(VLOOKUP($B190,tablero!$S$5:$AB$200,I$4,FALSE)=0,"",VLOOKUP($B190,tablero!$S$5:$AB$200,I$4,FALSE))</f>
        <v>x</v>
      </c>
      <c r="J190" s="49" t="str">
        <f>+IF(VLOOKUP($B190,tablero!$S$5:$AC$200,J$4,FALSE)=0,"",VLOOKUP($B190,tablero!$S$5:$AC$200,J$4,FALSE))</f>
        <v/>
      </c>
    </row>
    <row r="191" spans="2:49" x14ac:dyDescent="0.25">
      <c r="B191" s="63" t="s">
        <v>377</v>
      </c>
      <c r="C191" s="27" t="s">
        <v>378</v>
      </c>
      <c r="E191" s="49" t="str">
        <f>+IF(VLOOKUP($B191,tablero!$S$5:$AB$200,E$4,FALSE)=0,"",VLOOKUP($B191,tablero!$S$5:$AB$200,E$4,FALSE))</f>
        <v>x</v>
      </c>
      <c r="F191" s="49" t="str">
        <f>+IF(VLOOKUP($B191,tablero!$S$5:$AB$200,F$4,FALSE)=0,"",VLOOKUP($B191,tablero!$S$5:$AB$200,F$4,FALSE))</f>
        <v/>
      </c>
      <c r="G191" s="49" t="str">
        <f>+IF(VLOOKUP($B191,tablero!$S$5:$AB$200,G$4,FALSE)=0,"",VLOOKUP($B191,tablero!$S$5:$AB$200,G$4,FALSE))</f>
        <v/>
      </c>
      <c r="H191" s="49" t="str">
        <f>+IF(VLOOKUP($B191,tablero!$S$5:$AB$200,H$4,FALSE)=0,"",VLOOKUP($B191,tablero!$S$5:$AB$200,H$4,FALSE))</f>
        <v>x</v>
      </c>
      <c r="I191" s="49" t="str">
        <f>+IF(VLOOKUP($B191,tablero!$S$5:$AB$200,I$4,FALSE)=0,"",VLOOKUP($B191,tablero!$S$5:$AB$200,I$4,FALSE))</f>
        <v>x</v>
      </c>
      <c r="J191" s="49" t="str">
        <f>+IF(VLOOKUP($B191,tablero!$S$5:$AC$200,J$4,FALSE)=0,"",VLOOKUP($B191,tablero!$S$5:$AC$200,J$4,FALSE))</f>
        <v/>
      </c>
    </row>
    <row r="192" spans="2:49" x14ac:dyDescent="0.25">
      <c r="B192" s="63" t="s">
        <v>1366</v>
      </c>
      <c r="C192" s="27" t="s">
        <v>1359</v>
      </c>
      <c r="E192" s="49" t="str">
        <f>+IF(VLOOKUP($B192,tablero!$S$5:$AB$200,E$4,FALSE)=0,"",VLOOKUP($B192,tablero!$S$5:$AB$200,E$4,FALSE))</f>
        <v>x</v>
      </c>
      <c r="F192" s="49" t="str">
        <f>+IF(VLOOKUP($B192,tablero!$S$5:$AB$200,F$4,FALSE)=0,"",VLOOKUP($B192,tablero!$S$5:$AB$200,F$4,FALSE))</f>
        <v/>
      </c>
      <c r="G192" s="49" t="str">
        <f>+IF(VLOOKUP($B192,tablero!$S$5:$AB$200,G$4,FALSE)=0,"",VLOOKUP($B192,tablero!$S$5:$AB$200,G$4,FALSE))</f>
        <v/>
      </c>
      <c r="H192" s="49" t="str">
        <f>+IF(VLOOKUP($B192,tablero!$S$5:$AB$200,H$4,FALSE)=0,"",VLOOKUP($B192,tablero!$S$5:$AB$200,H$4,FALSE))</f>
        <v/>
      </c>
      <c r="I192" s="49" t="str">
        <f>+IF(VLOOKUP($B192,tablero!$S$5:$AB$200,I$4,FALSE)=0,"",VLOOKUP($B192,tablero!$S$5:$AB$200,I$4,FALSE))</f>
        <v/>
      </c>
      <c r="J192" s="49" t="str">
        <f>+IF(VLOOKUP($B192,tablero!$S$5:$AC$200,J$4,FALSE)=0,"",VLOOKUP($B192,tablero!$S$5:$AC$200,J$4,FALSE))</f>
        <v/>
      </c>
    </row>
    <row r="193" spans="2:49" x14ac:dyDescent="0.25">
      <c r="B193" s="46"/>
      <c r="F193" s="43" t="s">
        <v>500</v>
      </c>
      <c r="G193" s="43" t="s">
        <v>500</v>
      </c>
      <c r="H193" s="43" t="s">
        <v>500</v>
      </c>
      <c r="I193" s="43" t="s">
        <v>500</v>
      </c>
    </row>
    <row r="194" spans="2:49" ht="12.75" x14ac:dyDescent="0.25">
      <c r="B194" s="25" t="s">
        <v>379</v>
      </c>
      <c r="F194" s="43" t="s">
        <v>500</v>
      </c>
      <c r="G194" s="43" t="s">
        <v>500</v>
      </c>
      <c r="H194" s="43" t="s">
        <v>500</v>
      </c>
      <c r="I194" s="43" t="s">
        <v>500</v>
      </c>
    </row>
    <row r="195" spans="2:49" s="40" customFormat="1" ht="15" x14ac:dyDescent="0.25">
      <c r="B195" s="51" t="s">
        <v>380</v>
      </c>
      <c r="C195" s="52"/>
      <c r="D195" s="45"/>
      <c r="E195" s="307" t="s">
        <v>1567</v>
      </c>
      <c r="F195" s="307"/>
      <c r="G195" s="307"/>
      <c r="H195" s="307"/>
      <c r="I195" s="307"/>
      <c r="J195" s="307"/>
      <c r="AF195" s="41"/>
      <c r="AG195" s="41"/>
      <c r="AH195" s="41"/>
      <c r="AI195" s="41"/>
      <c r="AJ195" s="41"/>
      <c r="AK195" s="41"/>
      <c r="AL195" s="41"/>
      <c r="AM195" s="41"/>
      <c r="AN195" s="41"/>
      <c r="AO195" s="41"/>
      <c r="AP195" s="41"/>
      <c r="AQ195" s="41"/>
      <c r="AR195" s="41"/>
      <c r="AS195" s="41"/>
      <c r="AT195" s="41"/>
      <c r="AU195" s="41"/>
      <c r="AV195" s="41"/>
      <c r="AW195" s="41"/>
    </row>
    <row r="196" spans="2:49" ht="12.75" x14ac:dyDescent="0.25">
      <c r="B196" s="53" t="s">
        <v>381</v>
      </c>
      <c r="C196" s="54"/>
      <c r="E196" s="47" t="s">
        <v>1562</v>
      </c>
      <c r="F196" s="48" t="s">
        <v>1563</v>
      </c>
      <c r="G196" s="48" t="s">
        <v>1564</v>
      </c>
      <c r="H196" s="48" t="s">
        <v>1565</v>
      </c>
      <c r="I196" s="48" t="s">
        <v>1566</v>
      </c>
      <c r="J196" s="48" t="s">
        <v>1576</v>
      </c>
    </row>
    <row r="197" spans="2:49" x14ac:dyDescent="0.25">
      <c r="B197" s="63" t="s">
        <v>382</v>
      </c>
      <c r="C197" s="27" t="s">
        <v>1274</v>
      </c>
      <c r="E197" s="49" t="str">
        <f>+IF(VLOOKUP($B197,tablero!$S$5:$AB$200,E$4,FALSE)=0,"",VLOOKUP($B197,tablero!$S$5:$AB$200,E$4,FALSE))</f>
        <v>x</v>
      </c>
      <c r="F197" s="49" t="str">
        <f>+IF(VLOOKUP($B197,tablero!$S$5:$AB$200,F$4,FALSE)=0,"",VLOOKUP($B197,tablero!$S$5:$AB$200,F$4,FALSE))</f>
        <v/>
      </c>
      <c r="G197" s="49" t="str">
        <f>+IF(VLOOKUP($B197,tablero!$S$5:$AB$200,G$4,FALSE)=0,"",VLOOKUP($B197,tablero!$S$5:$AB$200,G$4,FALSE))</f>
        <v/>
      </c>
      <c r="H197" s="49" t="str">
        <f>+IF(VLOOKUP($B197,tablero!$S$5:$AB$200,H$4,FALSE)=0,"",VLOOKUP($B197,tablero!$S$5:$AB$200,H$4,FALSE))</f>
        <v>x</v>
      </c>
      <c r="I197" s="49" t="str">
        <f>+IF(VLOOKUP($B197,tablero!$S$5:$AB$200,I$4,FALSE)=0,"",VLOOKUP($B197,tablero!$S$5:$AB$200,I$4,FALSE))</f>
        <v/>
      </c>
      <c r="J197" s="49" t="str">
        <f>+IF(VLOOKUP($B197,tablero!$S$5:$AC$200,J$4,FALSE)=0,"",VLOOKUP($B197,tablero!$S$5:$AC$200,J$4,FALSE))</f>
        <v/>
      </c>
    </row>
    <row r="198" spans="2:49" ht="24" x14ac:dyDescent="0.25">
      <c r="B198" s="63" t="s">
        <v>383</v>
      </c>
      <c r="C198" s="27" t="s">
        <v>384</v>
      </c>
      <c r="E198" s="49" t="str">
        <f>+IF(VLOOKUP($B198,tablero!$S$5:$AB$200,E$4,FALSE)=0,"",VLOOKUP($B198,tablero!$S$5:$AB$200,E$4,FALSE))</f>
        <v>x</v>
      </c>
      <c r="F198" s="49" t="str">
        <f>+IF(VLOOKUP($B198,tablero!$S$5:$AB$200,F$4,FALSE)=0,"",VLOOKUP($B198,tablero!$S$5:$AB$200,F$4,FALSE))</f>
        <v/>
      </c>
      <c r="G198" s="49" t="str">
        <f>+IF(VLOOKUP($B198,tablero!$S$5:$AB$200,G$4,FALSE)=0,"",VLOOKUP($B198,tablero!$S$5:$AB$200,G$4,FALSE))</f>
        <v/>
      </c>
      <c r="H198" s="49" t="str">
        <f>+IF(VLOOKUP($B198,tablero!$S$5:$AB$200,H$4,FALSE)=0,"",VLOOKUP($B198,tablero!$S$5:$AB$200,H$4,FALSE))</f>
        <v>x</v>
      </c>
      <c r="I198" s="49" t="str">
        <f>+IF(VLOOKUP($B198,tablero!$S$5:$AB$200,I$4,FALSE)=0,"",VLOOKUP($B198,tablero!$S$5:$AB$200,I$4,FALSE))</f>
        <v>x</v>
      </c>
      <c r="J198" s="49" t="str">
        <f>+IF(VLOOKUP($B198,tablero!$S$5:$AC$200,J$4,FALSE)=0,"",VLOOKUP($B198,tablero!$S$5:$AC$200,J$4,FALSE))</f>
        <v/>
      </c>
    </row>
    <row r="199" spans="2:49" x14ac:dyDescent="0.25">
      <c r="B199" s="63" t="s">
        <v>385</v>
      </c>
      <c r="C199" s="27" t="s">
        <v>386</v>
      </c>
      <c r="E199" s="49" t="str">
        <f>+IF(VLOOKUP($B199,tablero!$S$5:$AB$200,E$4,FALSE)=0,"",VLOOKUP($B199,tablero!$S$5:$AB$200,E$4,FALSE))</f>
        <v>x</v>
      </c>
      <c r="F199" s="49" t="str">
        <f>+IF(VLOOKUP($B199,tablero!$S$5:$AB$200,F$4,FALSE)=0,"",VLOOKUP($B199,tablero!$S$5:$AB$200,F$4,FALSE))</f>
        <v>x</v>
      </c>
      <c r="G199" s="49" t="str">
        <f>+IF(VLOOKUP($B199,tablero!$S$5:$AB$200,G$4,FALSE)=0,"",VLOOKUP($B199,tablero!$S$5:$AB$200,G$4,FALSE))</f>
        <v>x</v>
      </c>
      <c r="H199" s="49" t="str">
        <f>+IF(VLOOKUP($B199,tablero!$S$5:$AB$200,H$4,FALSE)=0,"",VLOOKUP($B199,tablero!$S$5:$AB$200,H$4,FALSE))</f>
        <v>x</v>
      </c>
      <c r="I199" s="49" t="str">
        <f>+IF(VLOOKUP($B199,tablero!$S$5:$AB$200,I$4,FALSE)=0,"",VLOOKUP($B199,tablero!$S$5:$AB$200,I$4,FALSE))</f>
        <v/>
      </c>
      <c r="J199" s="49" t="str">
        <f>+IF(VLOOKUP($B199,tablero!$S$5:$AC$200,J$4,FALSE)=0,"",VLOOKUP($B199,tablero!$S$5:$AC$200,J$4,FALSE))</f>
        <v/>
      </c>
    </row>
    <row r="200" spans="2:49" x14ac:dyDescent="0.25">
      <c r="B200" s="63" t="s">
        <v>387</v>
      </c>
      <c r="C200" s="27" t="s">
        <v>388</v>
      </c>
      <c r="E200" s="49" t="str">
        <f>+IF(VLOOKUP($B200,tablero!$S$5:$AB$200,E$4,FALSE)=0,"",VLOOKUP($B200,tablero!$S$5:$AB$200,E$4,FALSE))</f>
        <v>x</v>
      </c>
      <c r="F200" s="49" t="str">
        <f>+IF(VLOOKUP($B200,tablero!$S$5:$AB$200,F$4,FALSE)=0,"",VLOOKUP($B200,tablero!$S$5:$AB$200,F$4,FALSE))</f>
        <v>x</v>
      </c>
      <c r="G200" s="49" t="str">
        <f>+IF(VLOOKUP($B200,tablero!$S$5:$AB$200,G$4,FALSE)=0,"",VLOOKUP($B200,tablero!$S$5:$AB$200,G$4,FALSE))</f>
        <v>x</v>
      </c>
      <c r="H200" s="49" t="str">
        <f>+IF(VLOOKUP($B200,tablero!$S$5:$AB$200,H$4,FALSE)=0,"",VLOOKUP($B200,tablero!$S$5:$AB$200,H$4,FALSE))</f>
        <v/>
      </c>
      <c r="I200" s="49" t="str">
        <f>+IF(VLOOKUP($B200,tablero!$S$5:$AB$200,I$4,FALSE)=0,"",VLOOKUP($B200,tablero!$S$5:$AB$200,I$4,FALSE))</f>
        <v/>
      </c>
      <c r="J200" s="49" t="str">
        <f>+IF(VLOOKUP($B200,tablero!$S$5:$AC$200,J$4,FALSE)=0,"",VLOOKUP($B200,tablero!$S$5:$AC$200,J$4,FALSE))</f>
        <v/>
      </c>
    </row>
    <row r="201" spans="2:49" hidden="1" x14ac:dyDescent="0.25">
      <c r="B201" s="63" t="s">
        <v>389</v>
      </c>
      <c r="C201" s="27" t="s">
        <v>390</v>
      </c>
      <c r="E201" s="49" t="str">
        <f>+IF(VLOOKUP($B201,tablero!$S$5:$AB$200,E$4,FALSE)=0,"",VLOOKUP($B201,tablero!$S$5:$AB$200,E$4,FALSE))</f>
        <v>x</v>
      </c>
      <c r="F201" s="49" t="str">
        <f>+IF(VLOOKUP($B201,tablero!$S$5:$AB$200,F$4,FALSE)=0,"",VLOOKUP($B201,tablero!$S$5:$AB$200,F$4,FALSE))</f>
        <v>x</v>
      </c>
      <c r="G201" s="49" t="str">
        <f>+IF(VLOOKUP($B201,tablero!$S$5:$AB$200,G$4,FALSE)=0,"",VLOOKUP($B201,tablero!$S$5:$AB$200,G$4,FALSE))</f>
        <v>x</v>
      </c>
      <c r="H201" s="49" t="str">
        <f>+IF(VLOOKUP($B201,tablero!$S$5:$AB$200,H$4,FALSE)=0,"",VLOOKUP($B201,tablero!$S$5:$AB$200,H$4,FALSE))</f>
        <v/>
      </c>
      <c r="I201" s="49" t="str">
        <f>+IF(VLOOKUP($B201,tablero!$S$5:$AB$200,I$4,FALSE)=0,"",VLOOKUP($B201,tablero!$S$5:$AB$200,I$4,FALSE))</f>
        <v/>
      </c>
      <c r="J201" s="49" t="str">
        <f>+IF(VLOOKUP($B201,tablero!$S$5:$AC$200,J$4,FALSE)=0,"",VLOOKUP($B201,tablero!$S$5:$AC$200,J$4,FALSE))</f>
        <v/>
      </c>
    </row>
    <row r="202" spans="2:49" x14ac:dyDescent="0.25">
      <c r="B202" s="63" t="s">
        <v>1367</v>
      </c>
      <c r="C202" s="27" t="s">
        <v>1359</v>
      </c>
      <c r="E202" s="49" t="str">
        <f>+IF(VLOOKUP($B202,tablero!$S$5:$AB$200,E$4,FALSE)=0,"",VLOOKUP($B202,tablero!$S$5:$AB$200,E$4,FALSE))</f>
        <v>x</v>
      </c>
      <c r="F202" s="49" t="str">
        <f>+IF(VLOOKUP($B202,tablero!$S$5:$AB$200,F$4,FALSE)=0,"",VLOOKUP($B202,tablero!$S$5:$AB$200,F$4,FALSE))</f>
        <v/>
      </c>
      <c r="G202" s="49" t="str">
        <f>+IF(VLOOKUP($B202,tablero!$S$5:$AB$200,G$4,FALSE)=0,"",VLOOKUP($B202,tablero!$S$5:$AB$200,G$4,FALSE))</f>
        <v/>
      </c>
      <c r="H202" s="49" t="str">
        <f>+IF(VLOOKUP($B202,tablero!$S$5:$AB$200,H$4,FALSE)=0,"",VLOOKUP($B202,tablero!$S$5:$AB$200,H$4,FALSE))</f>
        <v/>
      </c>
      <c r="I202" s="49" t="str">
        <f>+IF(VLOOKUP($B202,tablero!$S$5:$AB$200,I$4,FALSE)=0,"",VLOOKUP($B202,tablero!$S$5:$AB$200,I$4,FALSE))</f>
        <v/>
      </c>
      <c r="J202" s="49" t="str">
        <f>+IF(VLOOKUP($B202,tablero!$S$5:$AC$200,J$4,FALSE)=0,"",VLOOKUP($B202,tablero!$S$5:$AC$200,J$4,FALSE))</f>
        <v/>
      </c>
    </row>
    <row r="203" spans="2:49" x14ac:dyDescent="0.25">
      <c r="B203" s="46"/>
      <c r="F203" s="43" t="s">
        <v>500</v>
      </c>
      <c r="G203" s="43" t="s">
        <v>500</v>
      </c>
      <c r="H203" s="43" t="s">
        <v>500</v>
      </c>
      <c r="I203" s="43" t="s">
        <v>500</v>
      </c>
    </row>
    <row r="204" spans="2:49" ht="12.75" x14ac:dyDescent="0.25">
      <c r="B204" s="25" t="s">
        <v>391</v>
      </c>
      <c r="F204" s="43" t="s">
        <v>500</v>
      </c>
      <c r="G204" s="43" t="s">
        <v>500</v>
      </c>
      <c r="H204" s="43" t="s">
        <v>500</v>
      </c>
      <c r="I204" s="43" t="s">
        <v>500</v>
      </c>
    </row>
    <row r="205" spans="2:49" s="40" customFormat="1" ht="15" x14ac:dyDescent="0.25">
      <c r="B205" s="51" t="s">
        <v>392</v>
      </c>
      <c r="C205" s="52"/>
      <c r="D205" s="45"/>
      <c r="E205" s="307" t="s">
        <v>1567</v>
      </c>
      <c r="F205" s="307"/>
      <c r="G205" s="307"/>
      <c r="H205" s="307"/>
      <c r="I205" s="307"/>
      <c r="J205" s="307"/>
      <c r="AF205" s="41"/>
      <c r="AG205" s="41"/>
      <c r="AH205" s="41"/>
      <c r="AI205" s="41"/>
      <c r="AJ205" s="41"/>
      <c r="AK205" s="41"/>
      <c r="AL205" s="41"/>
      <c r="AM205" s="41"/>
      <c r="AN205" s="41"/>
      <c r="AO205" s="41"/>
      <c r="AP205" s="41"/>
      <c r="AQ205" s="41"/>
      <c r="AR205" s="41"/>
      <c r="AS205" s="41"/>
      <c r="AT205" s="41"/>
      <c r="AU205" s="41"/>
      <c r="AV205" s="41"/>
      <c r="AW205" s="41"/>
    </row>
    <row r="206" spans="2:49" ht="12.75" x14ac:dyDescent="0.25">
      <c r="B206" s="53" t="s">
        <v>393</v>
      </c>
      <c r="C206" s="54"/>
      <c r="E206" s="47" t="s">
        <v>1562</v>
      </c>
      <c r="F206" s="48" t="s">
        <v>1563</v>
      </c>
      <c r="G206" s="48" t="s">
        <v>1564</v>
      </c>
      <c r="H206" s="48" t="s">
        <v>1565</v>
      </c>
      <c r="I206" s="48" t="s">
        <v>1566</v>
      </c>
      <c r="J206" s="48" t="s">
        <v>1576</v>
      </c>
    </row>
    <row r="207" spans="2:49" x14ac:dyDescent="0.25">
      <c r="B207" s="63" t="s">
        <v>394</v>
      </c>
      <c r="C207" s="27" t="s">
        <v>2082</v>
      </c>
      <c r="E207" s="49" t="str">
        <f>+IF(VLOOKUP($B207,tablero!$S$5:$AB$200,E$4,FALSE)=0,"",VLOOKUP($B207,tablero!$S$5:$AB$200,E$4,FALSE))</f>
        <v>x</v>
      </c>
      <c r="F207" s="49" t="str">
        <f>+IF(VLOOKUP($B207,tablero!$S$5:$AB$200,F$4,FALSE)=0,"",VLOOKUP($B207,tablero!$S$5:$AB$200,F$4,FALSE))</f>
        <v/>
      </c>
      <c r="G207" s="49" t="str">
        <f>+IF(VLOOKUP($B207,tablero!$S$5:$AB$200,G$4,FALSE)=0,"",VLOOKUP($B207,tablero!$S$5:$AB$200,G$4,FALSE))</f>
        <v/>
      </c>
      <c r="H207" s="49" t="str">
        <f>+IF(VLOOKUP($B207,tablero!$S$5:$AB$200,H$4,FALSE)=0,"",VLOOKUP($B207,tablero!$S$5:$AB$200,H$4,FALSE))</f>
        <v>x</v>
      </c>
      <c r="I207" s="49" t="str">
        <f>+IF(VLOOKUP($B207,tablero!$S$5:$AB$200,I$4,FALSE)=0,"",VLOOKUP($B207,tablero!$S$5:$AB$200,I$4,FALSE))</f>
        <v>x</v>
      </c>
      <c r="J207" s="49" t="str">
        <f>+IF(VLOOKUP($B207,tablero!$S$5:$AC$200,J$4,FALSE)=0,"",VLOOKUP($B207,tablero!$S$5:$AC$200,J$4,FALSE))</f>
        <v/>
      </c>
    </row>
    <row r="208" spans="2:49" x14ac:dyDescent="0.25">
      <c r="B208" s="63" t="s">
        <v>395</v>
      </c>
      <c r="C208" s="27" t="s">
        <v>396</v>
      </c>
      <c r="E208" s="49" t="str">
        <f>+IF(VLOOKUP($B208,tablero!$S$5:$AB$200,E$4,FALSE)=0,"",VLOOKUP($B208,tablero!$S$5:$AB$200,E$4,FALSE))</f>
        <v>x</v>
      </c>
      <c r="F208" s="49" t="str">
        <f>+IF(VLOOKUP($B208,tablero!$S$5:$AB$200,F$4,FALSE)=0,"",VLOOKUP($B208,tablero!$S$5:$AB$200,F$4,FALSE))</f>
        <v/>
      </c>
      <c r="G208" s="49" t="str">
        <f>+IF(VLOOKUP($B208,tablero!$S$5:$AB$200,G$4,FALSE)=0,"",VLOOKUP($B208,tablero!$S$5:$AB$200,G$4,FALSE))</f>
        <v/>
      </c>
      <c r="H208" s="49" t="str">
        <f>+IF(VLOOKUP($B208,tablero!$S$5:$AB$200,H$4,FALSE)=0,"",VLOOKUP($B208,tablero!$S$5:$AB$200,H$4,FALSE))</f>
        <v>x</v>
      </c>
      <c r="I208" s="49" t="str">
        <f>+IF(VLOOKUP($B208,tablero!$S$5:$AB$200,I$4,FALSE)=0,"",VLOOKUP($B208,tablero!$S$5:$AB$200,I$4,FALSE))</f>
        <v/>
      </c>
      <c r="J208" s="49" t="str">
        <f>+IF(VLOOKUP($B208,tablero!$S$5:$AC$200,J$4,FALSE)=0,"",VLOOKUP($B208,tablero!$S$5:$AC$200,J$4,FALSE))</f>
        <v/>
      </c>
    </row>
    <row r="209" spans="2:49" x14ac:dyDescent="0.25">
      <c r="B209" s="63" t="s">
        <v>397</v>
      </c>
      <c r="C209" s="27" t="s">
        <v>398</v>
      </c>
      <c r="E209" s="49" t="str">
        <f>+IF(VLOOKUP($B209,tablero!$S$5:$AB$200,E$4,FALSE)=0,"",VLOOKUP($B209,tablero!$S$5:$AB$200,E$4,FALSE))</f>
        <v>x</v>
      </c>
      <c r="F209" s="49" t="str">
        <f>+IF(VLOOKUP($B209,tablero!$S$5:$AB$200,F$4,FALSE)=0,"",VLOOKUP($B209,tablero!$S$5:$AB$200,F$4,FALSE))</f>
        <v>x</v>
      </c>
      <c r="G209" s="49" t="str">
        <f>+IF(VLOOKUP($B209,tablero!$S$5:$AB$200,G$4,FALSE)=0,"",VLOOKUP($B209,tablero!$S$5:$AB$200,G$4,FALSE))</f>
        <v/>
      </c>
      <c r="H209" s="49" t="str">
        <f>+IF(VLOOKUP($B209,tablero!$S$5:$AB$200,H$4,FALSE)=0,"",VLOOKUP($B209,tablero!$S$5:$AB$200,H$4,FALSE))</f>
        <v/>
      </c>
      <c r="I209" s="49" t="str">
        <f>+IF(VLOOKUP($B209,tablero!$S$5:$AB$200,I$4,FALSE)=0,"",VLOOKUP($B209,tablero!$S$5:$AB$200,I$4,FALSE))</f>
        <v/>
      </c>
      <c r="J209" s="49" t="str">
        <f>+IF(VLOOKUP($B209,tablero!$S$5:$AC$200,J$4,FALSE)=0,"",VLOOKUP($B209,tablero!$S$5:$AC$200,J$4,FALSE))</f>
        <v/>
      </c>
    </row>
    <row r="210" spans="2:49" x14ac:dyDescent="0.25">
      <c r="B210" s="63" t="s">
        <v>399</v>
      </c>
      <c r="C210" s="27" t="s">
        <v>400</v>
      </c>
      <c r="E210" s="49" t="str">
        <f>+IF(VLOOKUP($B210,tablero!$S$5:$AB$200,E$4,FALSE)=0,"",VLOOKUP($B210,tablero!$S$5:$AB$200,E$4,FALSE))</f>
        <v>x</v>
      </c>
      <c r="F210" s="49" t="str">
        <f>+IF(VLOOKUP($B210,tablero!$S$5:$AB$200,F$4,FALSE)=0,"",VLOOKUP($B210,tablero!$S$5:$AB$200,F$4,FALSE))</f>
        <v/>
      </c>
      <c r="G210" s="49" t="str">
        <f>+IF(VLOOKUP($B210,tablero!$S$5:$AB$200,G$4,FALSE)=0,"",VLOOKUP($B210,tablero!$S$5:$AB$200,G$4,FALSE))</f>
        <v/>
      </c>
      <c r="H210" s="49" t="str">
        <f>+IF(VLOOKUP($B210,tablero!$S$5:$AB$200,H$4,FALSE)=0,"",VLOOKUP($B210,tablero!$S$5:$AB$200,H$4,FALSE))</f>
        <v/>
      </c>
      <c r="I210" s="49" t="str">
        <f>+IF(VLOOKUP($B210,tablero!$S$5:$AB$200,I$4,FALSE)=0,"",VLOOKUP($B210,tablero!$S$5:$AB$200,I$4,FALSE))</f>
        <v/>
      </c>
      <c r="J210" s="49" t="str">
        <f>+IF(VLOOKUP($B210,tablero!$S$5:$AC$200,J$4,FALSE)=0,"",VLOOKUP($B210,tablero!$S$5:$AC$200,J$4,FALSE))</f>
        <v/>
      </c>
    </row>
    <row r="211" spans="2:49" x14ac:dyDescent="0.25">
      <c r="B211" s="63" t="s">
        <v>401</v>
      </c>
      <c r="C211" s="27" t="s">
        <v>402</v>
      </c>
      <c r="E211" s="49" t="str">
        <f>+IF(VLOOKUP($B211,tablero!$S$5:$AB$200,E$4,FALSE)=0,"",VLOOKUP($B211,tablero!$S$5:$AB$200,E$4,FALSE))</f>
        <v>x</v>
      </c>
      <c r="F211" s="49" t="str">
        <f>+IF(VLOOKUP($B211,tablero!$S$5:$AB$200,F$4,FALSE)=0,"",VLOOKUP($B211,tablero!$S$5:$AB$200,F$4,FALSE))</f>
        <v/>
      </c>
      <c r="G211" s="49" t="str">
        <f>+IF(VLOOKUP($B211,tablero!$S$5:$AB$200,G$4,FALSE)=0,"",VLOOKUP($B211,tablero!$S$5:$AB$200,G$4,FALSE))</f>
        <v/>
      </c>
      <c r="H211" s="49" t="str">
        <f>+IF(VLOOKUP($B211,tablero!$S$5:$AB$200,H$4,FALSE)=0,"",VLOOKUP($B211,tablero!$S$5:$AB$200,H$4,FALSE))</f>
        <v/>
      </c>
      <c r="I211" s="49" t="str">
        <f>+IF(VLOOKUP($B211,tablero!$S$5:$AB$200,I$4,FALSE)=0,"",VLOOKUP($B211,tablero!$S$5:$AB$200,I$4,FALSE))</f>
        <v/>
      </c>
      <c r="J211" s="49" t="str">
        <f>+IF(VLOOKUP($B211,tablero!$S$5:$AC$200,J$4,FALSE)=0,"",VLOOKUP($B211,tablero!$S$5:$AC$200,J$4,FALSE))</f>
        <v/>
      </c>
    </row>
    <row r="212" spans="2:49" x14ac:dyDescent="0.25">
      <c r="B212" s="63" t="s">
        <v>403</v>
      </c>
      <c r="C212" s="27" t="s">
        <v>404</v>
      </c>
      <c r="E212" s="49" t="str">
        <f>+IF(VLOOKUP($B212,tablero!$S$5:$AB$200,E$4,FALSE)=0,"",VLOOKUP($B212,tablero!$S$5:$AB$200,E$4,FALSE))</f>
        <v>x</v>
      </c>
      <c r="F212" s="49" t="str">
        <f>+IF(VLOOKUP($B212,tablero!$S$5:$AB$200,F$4,FALSE)=0,"",VLOOKUP($B212,tablero!$S$5:$AB$200,F$4,FALSE))</f>
        <v>x</v>
      </c>
      <c r="G212" s="49" t="str">
        <f>+IF(VLOOKUP($B212,tablero!$S$5:$AB$200,G$4,FALSE)=0,"",VLOOKUP($B212,tablero!$S$5:$AB$200,G$4,FALSE))</f>
        <v/>
      </c>
      <c r="H212" s="49" t="str">
        <f>+IF(VLOOKUP($B212,tablero!$S$5:$AB$200,H$4,FALSE)=0,"",VLOOKUP($B212,tablero!$S$5:$AB$200,H$4,FALSE))</f>
        <v/>
      </c>
      <c r="I212" s="49" t="str">
        <f>+IF(VLOOKUP($B212,tablero!$S$5:$AB$200,I$4,FALSE)=0,"",VLOOKUP($B212,tablero!$S$5:$AB$200,I$4,FALSE))</f>
        <v/>
      </c>
      <c r="J212" s="49" t="str">
        <f>+IF(VLOOKUP($B212,tablero!$S$5:$AC$200,J$4,FALSE)=0,"",VLOOKUP($B212,tablero!$S$5:$AC$200,J$4,FALSE))</f>
        <v/>
      </c>
    </row>
    <row r="213" spans="2:49" x14ac:dyDescent="0.25">
      <c r="B213" s="63" t="s">
        <v>1368</v>
      </c>
      <c r="C213" s="27" t="s">
        <v>1359</v>
      </c>
      <c r="E213" s="49" t="str">
        <f>+IF(VLOOKUP($B213,tablero!$S$5:$AB$200,E$4,FALSE)=0,"",VLOOKUP($B213,tablero!$S$5:$AB$200,E$4,FALSE))</f>
        <v>x</v>
      </c>
      <c r="F213" s="49" t="str">
        <f>+IF(VLOOKUP($B213,tablero!$S$5:$AB$200,F$4,FALSE)=0,"",VLOOKUP($B213,tablero!$S$5:$AB$200,F$4,FALSE))</f>
        <v/>
      </c>
      <c r="G213" s="49" t="str">
        <f>+IF(VLOOKUP($B213,tablero!$S$5:$AB$200,G$4,FALSE)=0,"",VLOOKUP($B213,tablero!$S$5:$AB$200,G$4,FALSE))</f>
        <v/>
      </c>
      <c r="H213" s="49" t="str">
        <f>+IF(VLOOKUP($B213,tablero!$S$5:$AB$200,H$4,FALSE)=0,"",VLOOKUP($B213,tablero!$S$5:$AB$200,H$4,FALSE))</f>
        <v/>
      </c>
      <c r="I213" s="49" t="str">
        <f>+IF(VLOOKUP($B213,tablero!$S$5:$AB$200,I$4,FALSE)=0,"",VLOOKUP($B213,tablero!$S$5:$AB$200,I$4,FALSE))</f>
        <v/>
      </c>
      <c r="J213" s="49" t="str">
        <f>+IF(VLOOKUP($B213,tablero!$S$5:$AC$200,J$4,FALSE)=0,"",VLOOKUP($B213,tablero!$S$5:$AC$200,J$4,FALSE))</f>
        <v/>
      </c>
    </row>
    <row r="214" spans="2:49" x14ac:dyDescent="0.25">
      <c r="B214" s="46"/>
      <c r="F214" s="43" t="s">
        <v>500</v>
      </c>
      <c r="G214" s="43" t="s">
        <v>500</v>
      </c>
      <c r="H214" s="43" t="s">
        <v>500</v>
      </c>
      <c r="I214" s="43" t="s">
        <v>500</v>
      </c>
    </row>
    <row r="215" spans="2:49" ht="12.75" x14ac:dyDescent="0.25">
      <c r="B215" s="25" t="s">
        <v>405</v>
      </c>
      <c r="F215" s="43" t="s">
        <v>500</v>
      </c>
      <c r="G215" s="43" t="s">
        <v>500</v>
      </c>
      <c r="H215" s="43" t="s">
        <v>500</v>
      </c>
      <c r="I215" s="43" t="s">
        <v>500</v>
      </c>
    </row>
    <row r="216" spans="2:49" s="40" customFormat="1" ht="15" x14ac:dyDescent="0.25">
      <c r="B216" s="51" t="s">
        <v>406</v>
      </c>
      <c r="C216" s="52"/>
      <c r="D216" s="45"/>
      <c r="E216" s="307" t="s">
        <v>1567</v>
      </c>
      <c r="F216" s="307"/>
      <c r="G216" s="307"/>
      <c r="H216" s="307"/>
      <c r="I216" s="307"/>
      <c r="J216" s="307"/>
      <c r="AF216" s="41"/>
      <c r="AG216" s="41"/>
      <c r="AH216" s="41"/>
      <c r="AI216" s="41"/>
      <c r="AJ216" s="41"/>
      <c r="AK216" s="41"/>
      <c r="AL216" s="41"/>
      <c r="AM216" s="41"/>
      <c r="AN216" s="41"/>
      <c r="AO216" s="41"/>
      <c r="AP216" s="41"/>
      <c r="AQ216" s="41"/>
      <c r="AR216" s="41"/>
      <c r="AS216" s="41"/>
      <c r="AT216" s="41"/>
      <c r="AU216" s="41"/>
      <c r="AV216" s="41"/>
      <c r="AW216" s="41"/>
    </row>
    <row r="217" spans="2:49" ht="12.75" x14ac:dyDescent="0.25">
      <c r="B217" s="53" t="s">
        <v>407</v>
      </c>
      <c r="C217" s="54"/>
      <c r="E217" s="47" t="s">
        <v>1562</v>
      </c>
      <c r="F217" s="48" t="s">
        <v>1563</v>
      </c>
      <c r="G217" s="48" t="s">
        <v>1564</v>
      </c>
      <c r="H217" s="48" t="s">
        <v>1565</v>
      </c>
      <c r="I217" s="48" t="s">
        <v>1566</v>
      </c>
      <c r="J217" s="48" t="s">
        <v>1576</v>
      </c>
    </row>
    <row r="218" spans="2:49" x14ac:dyDescent="0.25">
      <c r="B218" s="63" t="s">
        <v>408</v>
      </c>
      <c r="C218" s="27" t="s">
        <v>1311</v>
      </c>
      <c r="E218" s="49" t="str">
        <f>+IF(VLOOKUP($B218,tablero!$S$5:$AB$200,E$4,FALSE)=0,"",VLOOKUP($B218,tablero!$S$5:$AB$200,E$4,FALSE))</f>
        <v>x</v>
      </c>
      <c r="F218" s="49" t="str">
        <f>+IF(VLOOKUP($B218,tablero!$S$5:$AB$200,F$4,FALSE)=0,"",VLOOKUP($B218,tablero!$S$5:$AB$200,F$4,FALSE))</f>
        <v/>
      </c>
      <c r="G218" s="49" t="str">
        <f>+IF(VLOOKUP($B218,tablero!$S$5:$AB$200,G$4,FALSE)=0,"",VLOOKUP($B218,tablero!$S$5:$AB$200,G$4,FALSE))</f>
        <v/>
      </c>
      <c r="H218" s="49" t="str">
        <f>+IF(VLOOKUP($B218,tablero!$S$5:$AB$200,H$4,FALSE)=0,"",VLOOKUP($B218,tablero!$S$5:$AB$200,H$4,FALSE))</f>
        <v>x</v>
      </c>
      <c r="I218" s="49" t="str">
        <f>+IF(VLOOKUP($B218,tablero!$S$5:$AB$200,I$4,FALSE)=0,"",VLOOKUP($B218,tablero!$S$5:$AB$200,I$4,FALSE))</f>
        <v>x</v>
      </c>
      <c r="J218" s="49" t="str">
        <f>+IF(VLOOKUP($B218,tablero!$S$5:$AC$200,J$4,FALSE)=0,"",VLOOKUP($B218,tablero!$S$5:$AC$200,J$4,FALSE))</f>
        <v/>
      </c>
    </row>
    <row r="219" spans="2:49" x14ac:dyDescent="0.25">
      <c r="B219" s="63" t="s">
        <v>409</v>
      </c>
      <c r="C219" s="27" t="s">
        <v>1323</v>
      </c>
      <c r="E219" s="49" t="str">
        <f>+IF(VLOOKUP($B219,tablero!$S$5:$AB$200,E$4,FALSE)=0,"",VLOOKUP($B219,tablero!$S$5:$AB$200,E$4,FALSE))</f>
        <v>x</v>
      </c>
      <c r="F219" s="49" t="str">
        <f>+IF(VLOOKUP($B219,tablero!$S$5:$AB$200,F$4,FALSE)=0,"",VLOOKUP($B219,tablero!$S$5:$AB$200,F$4,FALSE))</f>
        <v/>
      </c>
      <c r="G219" s="49" t="str">
        <f>+IF(VLOOKUP($B219,tablero!$S$5:$AB$200,G$4,FALSE)=0,"",VLOOKUP($B219,tablero!$S$5:$AB$200,G$4,FALSE))</f>
        <v/>
      </c>
      <c r="H219" s="49" t="str">
        <f>+IF(VLOOKUP($B219,tablero!$S$5:$AB$200,H$4,FALSE)=0,"",VLOOKUP($B219,tablero!$S$5:$AB$200,H$4,FALSE))</f>
        <v>x</v>
      </c>
      <c r="I219" s="49" t="str">
        <f>+IF(VLOOKUP($B219,tablero!$S$5:$AB$200,I$4,FALSE)=0,"",VLOOKUP($B219,tablero!$S$5:$AB$200,I$4,FALSE))</f>
        <v>x</v>
      </c>
      <c r="J219" s="49" t="str">
        <f>+IF(VLOOKUP($B219,tablero!$S$5:$AC$200,J$4,FALSE)=0,"",VLOOKUP($B219,tablero!$S$5:$AC$200,J$4,FALSE))</f>
        <v/>
      </c>
    </row>
    <row r="220" spans="2:49" x14ac:dyDescent="0.25">
      <c r="B220" s="63" t="s">
        <v>410</v>
      </c>
      <c r="C220" s="27" t="s">
        <v>1318</v>
      </c>
      <c r="E220" s="49" t="str">
        <f>+IF(VLOOKUP($B220,tablero!$S$5:$AB$200,E$4,FALSE)=0,"",VLOOKUP($B220,tablero!$S$5:$AB$200,E$4,FALSE))</f>
        <v>x</v>
      </c>
      <c r="F220" s="49" t="str">
        <f>+IF(VLOOKUP($B220,tablero!$S$5:$AB$200,F$4,FALSE)=0,"",VLOOKUP($B220,tablero!$S$5:$AB$200,F$4,FALSE))</f>
        <v/>
      </c>
      <c r="G220" s="49" t="str">
        <f>+IF(VLOOKUP($B220,tablero!$S$5:$AB$200,G$4,FALSE)=0,"",VLOOKUP($B220,tablero!$S$5:$AB$200,G$4,FALSE))</f>
        <v/>
      </c>
      <c r="H220" s="49" t="str">
        <f>+IF(VLOOKUP($B220,tablero!$S$5:$AB$200,H$4,FALSE)=0,"",VLOOKUP($B220,tablero!$S$5:$AB$200,H$4,FALSE))</f>
        <v>x</v>
      </c>
      <c r="I220" s="49" t="str">
        <f>+IF(VLOOKUP($B220,tablero!$S$5:$AB$200,I$4,FALSE)=0,"",VLOOKUP($B220,tablero!$S$5:$AB$200,I$4,FALSE))</f>
        <v/>
      </c>
      <c r="J220" s="49" t="str">
        <f>+IF(VLOOKUP($B220,tablero!$S$5:$AC$200,J$4,FALSE)=0,"",VLOOKUP($B220,tablero!$S$5:$AC$200,J$4,FALSE))</f>
        <v/>
      </c>
    </row>
    <row r="221" spans="2:49" x14ac:dyDescent="0.25">
      <c r="B221" s="63" t="s">
        <v>1370</v>
      </c>
      <c r="C221" s="27" t="s">
        <v>1359</v>
      </c>
      <c r="E221" s="49" t="str">
        <f>+IF(VLOOKUP($B221,tablero!$S$5:$AB$200,E$4,FALSE)=0,"",VLOOKUP($B221,tablero!$S$5:$AB$200,E$4,FALSE))</f>
        <v>x</v>
      </c>
      <c r="F221" s="49" t="str">
        <f>+IF(VLOOKUP($B221,tablero!$S$5:$AB$200,F$4,FALSE)=0,"",VLOOKUP($B221,tablero!$S$5:$AB$200,F$4,FALSE))</f>
        <v/>
      </c>
      <c r="G221" s="49" t="str">
        <f>+IF(VLOOKUP($B221,tablero!$S$5:$AB$200,G$4,FALSE)=0,"",VLOOKUP($B221,tablero!$S$5:$AB$200,G$4,FALSE))</f>
        <v/>
      </c>
      <c r="H221" s="49" t="str">
        <f>+IF(VLOOKUP($B221,tablero!$S$5:$AB$200,H$4,FALSE)=0,"",VLOOKUP($B221,tablero!$S$5:$AB$200,H$4,FALSE))</f>
        <v/>
      </c>
      <c r="I221" s="49" t="str">
        <f>+IF(VLOOKUP($B221,tablero!$S$5:$AB$200,I$4,FALSE)=0,"",VLOOKUP($B221,tablero!$S$5:$AB$200,I$4,FALSE))</f>
        <v/>
      </c>
      <c r="J221" s="49" t="str">
        <f>+IF(VLOOKUP($B221,tablero!$S$5:$AC$200,J$4,FALSE)=0,"",VLOOKUP($B221,tablero!$S$5:$AC$200,J$4,FALSE))</f>
        <v/>
      </c>
    </row>
    <row r="222" spans="2:49" x14ac:dyDescent="0.25">
      <c r="B222" s="46"/>
      <c r="F222" s="43" t="s">
        <v>500</v>
      </c>
      <c r="G222" s="43" t="s">
        <v>500</v>
      </c>
      <c r="H222" s="43" t="s">
        <v>500</v>
      </c>
      <c r="I222" s="43" t="s">
        <v>500</v>
      </c>
    </row>
    <row r="223" spans="2:49" ht="12.75" x14ac:dyDescent="0.25">
      <c r="B223" s="25" t="s">
        <v>411</v>
      </c>
      <c r="F223" s="43" t="s">
        <v>500</v>
      </c>
      <c r="G223" s="43" t="s">
        <v>500</v>
      </c>
      <c r="H223" s="43" t="s">
        <v>500</v>
      </c>
      <c r="I223" s="43" t="s">
        <v>500</v>
      </c>
    </row>
    <row r="224" spans="2:49" s="40" customFormat="1" ht="15" x14ac:dyDescent="0.25">
      <c r="B224" s="51" t="s">
        <v>412</v>
      </c>
      <c r="C224" s="52"/>
      <c r="D224" s="45"/>
      <c r="E224" s="307" t="s">
        <v>1567</v>
      </c>
      <c r="F224" s="307"/>
      <c r="G224" s="307"/>
      <c r="H224" s="307"/>
      <c r="I224" s="307"/>
      <c r="J224" s="307"/>
      <c r="AF224" s="41"/>
      <c r="AG224" s="41"/>
      <c r="AH224" s="41"/>
      <c r="AI224" s="41"/>
      <c r="AJ224" s="41"/>
      <c r="AK224" s="41"/>
      <c r="AL224" s="41"/>
      <c r="AM224" s="41"/>
      <c r="AN224" s="41"/>
      <c r="AO224" s="41"/>
      <c r="AP224" s="41"/>
      <c r="AQ224" s="41"/>
      <c r="AR224" s="41"/>
      <c r="AS224" s="41"/>
      <c r="AT224" s="41"/>
      <c r="AU224" s="41"/>
      <c r="AV224" s="41"/>
      <c r="AW224" s="41"/>
    </row>
    <row r="225" spans="2:49" ht="12.75" x14ac:dyDescent="0.25">
      <c r="B225" s="53" t="s">
        <v>413</v>
      </c>
      <c r="C225" s="54"/>
      <c r="E225" s="47" t="s">
        <v>1562</v>
      </c>
      <c r="F225" s="48" t="s">
        <v>1563</v>
      </c>
      <c r="G225" s="48" t="s">
        <v>1564</v>
      </c>
      <c r="H225" s="48" t="s">
        <v>1565</v>
      </c>
      <c r="I225" s="48" t="s">
        <v>1566</v>
      </c>
      <c r="J225" s="48" t="s">
        <v>1576</v>
      </c>
    </row>
    <row r="226" spans="2:49" x14ac:dyDescent="0.25">
      <c r="B226" s="63" t="s">
        <v>414</v>
      </c>
      <c r="C226" s="27" t="s">
        <v>415</v>
      </c>
      <c r="E226" s="49" t="str">
        <f>+IF(VLOOKUP($B226,tablero!$S$5:$AB$200,E$4,FALSE)=0,"",VLOOKUP($B226,tablero!$S$5:$AB$200,E$4,FALSE))</f>
        <v>x</v>
      </c>
      <c r="F226" s="49" t="str">
        <f>+IF(VLOOKUP($B226,tablero!$S$5:$AB$200,F$4,FALSE)=0,"",VLOOKUP($B226,tablero!$S$5:$AB$200,F$4,FALSE))</f>
        <v/>
      </c>
      <c r="G226" s="49" t="str">
        <f>+IF(VLOOKUP($B226,tablero!$S$5:$AB$200,G$4,FALSE)=0,"",VLOOKUP($B226,tablero!$S$5:$AB$200,G$4,FALSE))</f>
        <v/>
      </c>
      <c r="H226" s="49" t="str">
        <f>+IF(VLOOKUP($B226,tablero!$S$5:$AB$200,H$4,FALSE)=0,"",VLOOKUP($B226,tablero!$S$5:$AB$200,H$4,FALSE))</f>
        <v>x</v>
      </c>
      <c r="I226" s="49" t="str">
        <f>+IF(VLOOKUP($B226,tablero!$S$5:$AB$200,I$4,FALSE)=0,"",VLOOKUP($B226,tablero!$S$5:$AB$200,I$4,FALSE))</f>
        <v/>
      </c>
      <c r="J226" s="49" t="str">
        <f>+IF(VLOOKUP($B226,tablero!$S$5:$AC$200,J$4,FALSE)=0,"",VLOOKUP($B226,tablero!$S$5:$AC$200,J$4,FALSE))</f>
        <v/>
      </c>
    </row>
    <row r="227" spans="2:49" x14ac:dyDescent="0.25">
      <c r="B227" s="63" t="s">
        <v>416</v>
      </c>
      <c r="C227" s="27" t="s">
        <v>417</v>
      </c>
      <c r="E227" s="49" t="str">
        <f>+IF(VLOOKUP($B227,tablero!$S$5:$AB$200,E$4,FALSE)=0,"",VLOOKUP($B227,tablero!$S$5:$AB$200,E$4,FALSE))</f>
        <v>x</v>
      </c>
      <c r="F227" s="49" t="str">
        <f>+IF(VLOOKUP($B227,tablero!$S$5:$AB$200,F$4,FALSE)=0,"",VLOOKUP($B227,tablero!$S$5:$AB$200,F$4,FALSE))</f>
        <v/>
      </c>
      <c r="G227" s="49" t="str">
        <f>+IF(VLOOKUP($B227,tablero!$S$5:$AB$200,G$4,FALSE)=0,"",VLOOKUP($B227,tablero!$S$5:$AB$200,G$4,FALSE))</f>
        <v/>
      </c>
      <c r="H227" s="49" t="str">
        <f>+IF(VLOOKUP($B227,tablero!$S$5:$AB$200,H$4,FALSE)=0,"",VLOOKUP($B227,tablero!$S$5:$AB$200,H$4,FALSE))</f>
        <v>x</v>
      </c>
      <c r="I227" s="49" t="str">
        <f>+IF(VLOOKUP($B227,tablero!$S$5:$AB$200,I$4,FALSE)=0,"",VLOOKUP($B227,tablero!$S$5:$AB$200,I$4,FALSE))</f>
        <v/>
      </c>
      <c r="J227" s="49" t="str">
        <f>+IF(VLOOKUP($B227,tablero!$S$5:$AC$200,J$4,FALSE)=0,"",VLOOKUP($B227,tablero!$S$5:$AC$200,J$4,FALSE))</f>
        <v/>
      </c>
    </row>
    <row r="228" spans="2:49" x14ac:dyDescent="0.25">
      <c r="B228" s="63" t="s">
        <v>418</v>
      </c>
      <c r="C228" s="27" t="s">
        <v>419</v>
      </c>
      <c r="E228" s="49" t="str">
        <f>+IF(VLOOKUP($B228,tablero!$S$5:$AB$200,E$4,FALSE)=0,"",VLOOKUP($B228,tablero!$S$5:$AB$200,E$4,FALSE))</f>
        <v>x</v>
      </c>
      <c r="F228" s="49" t="str">
        <f>+IF(VLOOKUP($B228,tablero!$S$5:$AB$200,F$4,FALSE)=0,"",VLOOKUP($B228,tablero!$S$5:$AB$200,F$4,FALSE))</f>
        <v/>
      </c>
      <c r="G228" s="49" t="str">
        <f>+IF(VLOOKUP($B228,tablero!$S$5:$AB$200,G$4,FALSE)=0,"",VLOOKUP($B228,tablero!$S$5:$AB$200,G$4,FALSE))</f>
        <v/>
      </c>
      <c r="H228" s="49" t="str">
        <f>+IF(VLOOKUP($B228,tablero!$S$5:$AB$200,H$4,FALSE)=0,"",VLOOKUP($B228,tablero!$S$5:$AB$200,H$4,FALSE))</f>
        <v>x</v>
      </c>
      <c r="I228" s="49" t="str">
        <f>+IF(VLOOKUP($B228,tablero!$S$5:$AB$200,I$4,FALSE)=0,"",VLOOKUP($B228,tablero!$S$5:$AB$200,I$4,FALSE))</f>
        <v>x</v>
      </c>
      <c r="J228" s="49" t="str">
        <f>+IF(VLOOKUP($B228,tablero!$S$5:$AC$200,J$4,FALSE)=0,"",VLOOKUP($B228,tablero!$S$5:$AC$200,J$4,FALSE))</f>
        <v/>
      </c>
    </row>
    <row r="229" spans="2:49" x14ac:dyDescent="0.25">
      <c r="B229" s="63" t="s">
        <v>420</v>
      </c>
      <c r="C229" s="27" t="s">
        <v>1861</v>
      </c>
      <c r="E229" s="49" t="str">
        <f>+IF(VLOOKUP($B229,tablero!$S$5:$AB$200,E$4,FALSE)=0,"",VLOOKUP($B229,tablero!$S$5:$AB$200,E$4,FALSE))</f>
        <v>x</v>
      </c>
      <c r="F229" s="49" t="str">
        <f>+IF(VLOOKUP($B229,tablero!$S$5:$AB$200,F$4,FALSE)=0,"",VLOOKUP($B229,tablero!$S$5:$AB$200,F$4,FALSE))</f>
        <v/>
      </c>
      <c r="G229" s="49" t="str">
        <f>+IF(VLOOKUP($B229,tablero!$S$5:$AB$200,G$4,FALSE)=0,"",VLOOKUP($B229,tablero!$S$5:$AB$200,G$4,FALSE))</f>
        <v/>
      </c>
      <c r="H229" s="49" t="str">
        <f>+IF(VLOOKUP($B229,tablero!$S$5:$AB$200,H$4,FALSE)=0,"",VLOOKUP($B229,tablero!$S$5:$AB$200,H$4,FALSE))</f>
        <v>x</v>
      </c>
      <c r="I229" s="49" t="str">
        <f>+IF(VLOOKUP($B229,tablero!$S$5:$AB$200,I$4,FALSE)=0,"",VLOOKUP($B229,tablero!$S$5:$AB$200,I$4,FALSE))</f>
        <v/>
      </c>
      <c r="J229" s="49" t="str">
        <f>+IF(VLOOKUP($B229,tablero!$S$5:$AC$200,J$4,FALSE)=0,"",VLOOKUP($B229,tablero!$S$5:$AC$200,J$4,FALSE))</f>
        <v/>
      </c>
    </row>
    <row r="230" spans="2:49" x14ac:dyDescent="0.25">
      <c r="B230" s="63" t="s">
        <v>421</v>
      </c>
      <c r="C230" s="27" t="s">
        <v>422</v>
      </c>
      <c r="E230" s="49" t="str">
        <f>+IF(VLOOKUP($B230,tablero!$S$5:$AB$200,E$4,FALSE)=0,"",VLOOKUP($B230,tablero!$S$5:$AB$200,E$4,FALSE))</f>
        <v>x</v>
      </c>
      <c r="F230" s="49" t="str">
        <f>+IF(VLOOKUP($B230,tablero!$S$5:$AB$200,F$4,FALSE)=0,"",VLOOKUP($B230,tablero!$S$5:$AB$200,F$4,FALSE))</f>
        <v/>
      </c>
      <c r="G230" s="49" t="str">
        <f>+IF(VLOOKUP($B230,tablero!$S$5:$AB$200,G$4,FALSE)=0,"",VLOOKUP($B230,tablero!$S$5:$AB$200,G$4,FALSE))</f>
        <v/>
      </c>
      <c r="H230" s="49" t="str">
        <f>+IF(VLOOKUP($B230,tablero!$S$5:$AB$200,H$4,FALSE)=0,"",VLOOKUP($B230,tablero!$S$5:$AB$200,H$4,FALSE))</f>
        <v>x</v>
      </c>
      <c r="I230" s="49" t="str">
        <f>+IF(VLOOKUP($B230,tablero!$S$5:$AB$200,I$4,FALSE)=0,"",VLOOKUP($B230,tablero!$S$5:$AB$200,I$4,FALSE))</f>
        <v/>
      </c>
      <c r="J230" s="49" t="str">
        <f>+IF(VLOOKUP($B230,tablero!$S$5:$AC$200,J$4,FALSE)=0,"",VLOOKUP($B230,tablero!$S$5:$AC$200,J$4,FALSE))</f>
        <v/>
      </c>
    </row>
    <row r="231" spans="2:49" x14ac:dyDescent="0.25">
      <c r="B231" s="63" t="s">
        <v>423</v>
      </c>
      <c r="C231" s="27" t="s">
        <v>424</v>
      </c>
      <c r="E231" s="49" t="str">
        <f>+IF(VLOOKUP($B231,tablero!$S$5:$AB$200,E$4,FALSE)=0,"",VLOOKUP($B231,tablero!$S$5:$AB$200,E$4,FALSE))</f>
        <v>x</v>
      </c>
      <c r="F231" s="49" t="str">
        <f>+IF(VLOOKUP($B231,tablero!$S$5:$AB$200,F$4,FALSE)=0,"",VLOOKUP($B231,tablero!$S$5:$AB$200,F$4,FALSE))</f>
        <v/>
      </c>
      <c r="G231" s="49" t="str">
        <f>+IF(VLOOKUP($B231,tablero!$S$5:$AB$200,G$4,FALSE)=0,"",VLOOKUP($B231,tablero!$S$5:$AB$200,G$4,FALSE))</f>
        <v/>
      </c>
      <c r="H231" s="49" t="str">
        <f>+IF(VLOOKUP($B231,tablero!$S$5:$AB$200,H$4,FALSE)=0,"",VLOOKUP($B231,tablero!$S$5:$AB$200,H$4,FALSE))</f>
        <v>x</v>
      </c>
      <c r="I231" s="49" t="str">
        <f>+IF(VLOOKUP($B231,tablero!$S$5:$AB$200,I$4,FALSE)=0,"",VLOOKUP($B231,tablero!$S$5:$AB$200,I$4,FALSE))</f>
        <v>x</v>
      </c>
      <c r="J231" s="49" t="str">
        <f>+IF(VLOOKUP($B231,tablero!$S$5:$AC$200,J$4,FALSE)=0,"",VLOOKUP($B231,tablero!$S$5:$AC$200,J$4,FALSE))</f>
        <v/>
      </c>
    </row>
    <row r="232" spans="2:49" x14ac:dyDescent="0.25">
      <c r="B232" s="63" t="s">
        <v>1371</v>
      </c>
      <c r="C232" s="27" t="s">
        <v>1359</v>
      </c>
      <c r="E232" s="49" t="str">
        <f>+IF(VLOOKUP($B232,tablero!$S$5:$AB$200,E$4,FALSE)=0,"",VLOOKUP($B232,tablero!$S$5:$AB$200,E$4,FALSE))</f>
        <v>x</v>
      </c>
      <c r="F232" s="49" t="str">
        <f>+IF(VLOOKUP($B232,tablero!$S$5:$AB$200,F$4,FALSE)=0,"",VLOOKUP($B232,tablero!$S$5:$AB$200,F$4,FALSE))</f>
        <v/>
      </c>
      <c r="G232" s="49" t="str">
        <f>+IF(VLOOKUP($B232,tablero!$S$5:$AB$200,G$4,FALSE)=0,"",VLOOKUP($B232,tablero!$S$5:$AB$200,G$4,FALSE))</f>
        <v/>
      </c>
      <c r="H232" s="49" t="str">
        <f>+IF(VLOOKUP($B232,tablero!$S$5:$AB$200,H$4,FALSE)=0,"",VLOOKUP($B232,tablero!$S$5:$AB$200,H$4,FALSE))</f>
        <v/>
      </c>
      <c r="I232" s="49" t="str">
        <f>+IF(VLOOKUP($B232,tablero!$S$5:$AB$200,I$4,FALSE)=0,"",VLOOKUP($B232,tablero!$S$5:$AB$200,I$4,FALSE))</f>
        <v/>
      </c>
      <c r="J232" s="49" t="str">
        <f>+IF(VLOOKUP($B232,tablero!$S$5:$AC$200,J$4,FALSE)=0,"",VLOOKUP($B232,tablero!$S$5:$AC$200,J$4,FALSE))</f>
        <v/>
      </c>
    </row>
    <row r="233" spans="2:49" ht="12.75" x14ac:dyDescent="0.25">
      <c r="B233" s="53" t="s">
        <v>1555</v>
      </c>
      <c r="C233" s="54"/>
      <c r="E233" s="47" t="s">
        <v>1562</v>
      </c>
      <c r="F233" s="48" t="s">
        <v>1563</v>
      </c>
      <c r="G233" s="48" t="s">
        <v>1564</v>
      </c>
      <c r="H233" s="48" t="s">
        <v>1565</v>
      </c>
      <c r="I233" s="48" t="s">
        <v>1566</v>
      </c>
      <c r="J233" s="48" t="s">
        <v>1576</v>
      </c>
    </row>
    <row r="234" spans="2:49" x14ac:dyDescent="0.25">
      <c r="B234" s="63" t="s">
        <v>1556</v>
      </c>
      <c r="C234" s="27" t="s">
        <v>1557</v>
      </c>
      <c r="E234" s="49" t="str">
        <f>+IF(VLOOKUP($B234,tablero!$S$5:$AB$200,E$4,FALSE)=0,"",VLOOKUP($B234,tablero!$S$5:$AB$200,E$4,FALSE))</f>
        <v>x</v>
      </c>
      <c r="F234" s="49" t="str">
        <f>+IF(VLOOKUP($B234,tablero!$S$5:$AB$200,F$4,FALSE)=0,"",VLOOKUP($B234,tablero!$S$5:$AB$200,F$4,FALSE))</f>
        <v/>
      </c>
      <c r="G234" s="49" t="str">
        <f>+IF(VLOOKUP($B234,tablero!$S$5:$AB$200,G$4,FALSE)=0,"",VLOOKUP($B234,tablero!$S$5:$AB$200,G$4,FALSE))</f>
        <v/>
      </c>
      <c r="H234" s="49" t="str">
        <f>+IF(VLOOKUP($B234,tablero!$S$5:$AB$200,H$4,FALSE)=0,"",VLOOKUP($B234,tablero!$S$5:$AB$200,H$4,FALSE))</f>
        <v/>
      </c>
      <c r="I234" s="49" t="str">
        <f>+IF(VLOOKUP($B234,tablero!$S$5:$AB$200,I$4,FALSE)=0,"",VLOOKUP($B234,tablero!$S$5:$AB$200,I$4,FALSE))</f>
        <v/>
      </c>
      <c r="J234" s="49" t="str">
        <f>+IF(VLOOKUP($B234,tablero!$S$5:$AC$200,J$4,FALSE)=0,"",VLOOKUP($B234,tablero!$S$5:$AC$200,J$4,FALSE))</f>
        <v/>
      </c>
    </row>
    <row r="235" spans="2:49" x14ac:dyDescent="0.25">
      <c r="B235" s="46"/>
      <c r="F235" s="43" t="s">
        <v>500</v>
      </c>
      <c r="G235" s="43" t="s">
        <v>500</v>
      </c>
      <c r="H235" s="43" t="s">
        <v>500</v>
      </c>
      <c r="I235" s="43" t="s">
        <v>500</v>
      </c>
    </row>
    <row r="236" spans="2:49" ht="12.75" x14ac:dyDescent="0.25">
      <c r="B236" s="25" t="s">
        <v>425</v>
      </c>
      <c r="F236" s="43" t="s">
        <v>500</v>
      </c>
      <c r="G236" s="43" t="s">
        <v>500</v>
      </c>
      <c r="H236" s="43" t="s">
        <v>500</v>
      </c>
      <c r="I236" s="43" t="s">
        <v>500</v>
      </c>
    </row>
    <row r="237" spans="2:49" s="40" customFormat="1" ht="15" x14ac:dyDescent="0.25">
      <c r="B237" s="51" t="s">
        <v>426</v>
      </c>
      <c r="C237" s="52"/>
      <c r="D237" s="45"/>
      <c r="E237" s="307" t="s">
        <v>1567</v>
      </c>
      <c r="F237" s="307"/>
      <c r="G237" s="307"/>
      <c r="H237" s="307"/>
      <c r="I237" s="307"/>
      <c r="J237" s="307"/>
      <c r="AF237" s="41"/>
      <c r="AG237" s="41"/>
      <c r="AH237" s="41"/>
      <c r="AI237" s="41"/>
      <c r="AJ237" s="41"/>
      <c r="AK237" s="41"/>
      <c r="AL237" s="41"/>
      <c r="AM237" s="41"/>
      <c r="AN237" s="41"/>
      <c r="AO237" s="41"/>
      <c r="AP237" s="41"/>
      <c r="AQ237" s="41"/>
      <c r="AR237" s="41"/>
      <c r="AS237" s="41"/>
      <c r="AT237" s="41"/>
      <c r="AU237" s="41"/>
      <c r="AV237" s="41"/>
      <c r="AW237" s="41"/>
    </row>
    <row r="238" spans="2:49" ht="12.75" x14ac:dyDescent="0.25">
      <c r="B238" s="53" t="s">
        <v>427</v>
      </c>
      <c r="C238" s="54"/>
      <c r="E238" s="47" t="s">
        <v>1562</v>
      </c>
      <c r="F238" s="48" t="s">
        <v>1563</v>
      </c>
      <c r="G238" s="48" t="s">
        <v>1564</v>
      </c>
      <c r="H238" s="48" t="s">
        <v>1565</v>
      </c>
      <c r="I238" s="48" t="s">
        <v>1566</v>
      </c>
      <c r="J238" s="48" t="s">
        <v>1576</v>
      </c>
    </row>
    <row r="239" spans="2:49" ht="24" x14ac:dyDescent="0.25">
      <c r="B239" s="63" t="s">
        <v>428</v>
      </c>
      <c r="C239" s="27" t="s">
        <v>1427</v>
      </c>
      <c r="E239" s="49" t="str">
        <f>+IF(VLOOKUP($B239,tablero!$S$5:$AB$200,E$4,FALSE)=0,"",VLOOKUP($B239,tablero!$S$5:$AB$200,E$4,FALSE))</f>
        <v>x</v>
      </c>
      <c r="F239" s="49" t="str">
        <f>+IF(VLOOKUP($B239,tablero!$S$5:$AB$200,F$4,FALSE)=0,"",VLOOKUP($B239,tablero!$S$5:$AB$200,F$4,FALSE))</f>
        <v/>
      </c>
      <c r="G239" s="49" t="str">
        <f>+IF(VLOOKUP($B239,tablero!$S$5:$AB$200,G$4,FALSE)=0,"",VLOOKUP($B239,tablero!$S$5:$AB$200,G$4,FALSE))</f>
        <v/>
      </c>
      <c r="H239" s="49" t="str">
        <f>+IF(VLOOKUP($B239,tablero!$S$5:$AB$200,H$4,FALSE)=0,"",VLOOKUP($B239,tablero!$S$5:$AB$200,H$4,FALSE))</f>
        <v>x</v>
      </c>
      <c r="I239" s="49" t="str">
        <f>+IF(VLOOKUP($B239,tablero!$S$5:$AB$200,I$4,FALSE)=0,"",VLOOKUP($B239,tablero!$S$5:$AB$200,I$4,FALSE))</f>
        <v>x</v>
      </c>
      <c r="J239" s="49" t="str">
        <f>+IF(VLOOKUP($B239,tablero!$S$5:$AC$200,J$4,FALSE)=0,"",VLOOKUP($B239,tablero!$S$5:$AC$200,J$4,FALSE))</f>
        <v/>
      </c>
    </row>
    <row r="240" spans="2:49" x14ac:dyDescent="0.25">
      <c r="B240" s="63" t="s">
        <v>429</v>
      </c>
      <c r="C240" s="27" t="s">
        <v>1590</v>
      </c>
      <c r="E240" s="49" t="str">
        <f>+IF(VLOOKUP($B240,tablero!$S$5:$AB$200,E$4,FALSE)=0,"",VLOOKUP($B240,tablero!$S$5:$AB$200,E$4,FALSE))</f>
        <v>x</v>
      </c>
      <c r="F240" s="49" t="str">
        <f>+IF(VLOOKUP($B240,tablero!$S$5:$AB$200,F$4,FALSE)=0,"",VLOOKUP($B240,tablero!$S$5:$AB$200,F$4,FALSE))</f>
        <v/>
      </c>
      <c r="G240" s="49" t="str">
        <f>+IF(VLOOKUP($B240,tablero!$S$5:$AB$200,G$4,FALSE)=0,"",VLOOKUP($B240,tablero!$S$5:$AB$200,G$4,FALSE))</f>
        <v/>
      </c>
      <c r="H240" s="49" t="str">
        <f>+IF(VLOOKUP($B240,tablero!$S$5:$AB$200,H$4,FALSE)=0,"",VLOOKUP($B240,tablero!$S$5:$AB$200,H$4,FALSE))</f>
        <v>x</v>
      </c>
      <c r="I240" s="49" t="str">
        <f>+IF(VLOOKUP($B240,tablero!$S$5:$AB$200,I$4,FALSE)=0,"",VLOOKUP($B240,tablero!$S$5:$AB$200,I$4,FALSE))</f>
        <v/>
      </c>
      <c r="J240" s="49" t="str">
        <f>+IF(VLOOKUP($B240,tablero!$S$5:$AC$200,J$4,FALSE)=0,"",VLOOKUP($B240,tablero!$S$5:$AC$200,J$4,FALSE))</f>
        <v/>
      </c>
    </row>
    <row r="241" spans="2:49" x14ac:dyDescent="0.25">
      <c r="B241" s="63" t="s">
        <v>430</v>
      </c>
      <c r="C241" s="27" t="s">
        <v>431</v>
      </c>
      <c r="E241" s="49" t="str">
        <f>+IF(VLOOKUP($B241,tablero!$S$5:$AB$200,E$4,FALSE)=0,"",VLOOKUP($B241,tablero!$S$5:$AB$200,E$4,FALSE))</f>
        <v>x</v>
      </c>
      <c r="F241" s="49" t="str">
        <f>+IF(VLOOKUP($B241,tablero!$S$5:$AB$200,F$4,FALSE)=0,"",VLOOKUP($B241,tablero!$S$5:$AB$200,F$4,FALSE))</f>
        <v/>
      </c>
      <c r="G241" s="49" t="str">
        <f>+IF(VLOOKUP($B241,tablero!$S$5:$AB$200,G$4,FALSE)=0,"",VLOOKUP($B241,tablero!$S$5:$AB$200,G$4,FALSE))</f>
        <v/>
      </c>
      <c r="H241" s="49" t="str">
        <f>+IF(VLOOKUP($B241,tablero!$S$5:$AB$200,H$4,FALSE)=0,"",VLOOKUP($B241,tablero!$S$5:$AB$200,H$4,FALSE))</f>
        <v>x</v>
      </c>
      <c r="I241" s="49" t="str">
        <f>+IF(VLOOKUP($B241,tablero!$S$5:$AB$200,I$4,FALSE)=0,"",VLOOKUP($B241,tablero!$S$5:$AB$200,I$4,FALSE))</f>
        <v>x</v>
      </c>
      <c r="J241" s="49" t="str">
        <f>+IF(VLOOKUP($B241,tablero!$S$5:$AC$200,J$4,FALSE)=0,"",VLOOKUP($B241,tablero!$S$5:$AC$200,J$4,FALSE))</f>
        <v/>
      </c>
    </row>
    <row r="242" spans="2:49" x14ac:dyDescent="0.25">
      <c r="B242" s="63" t="s">
        <v>432</v>
      </c>
      <c r="C242" s="27" t="s">
        <v>433</v>
      </c>
      <c r="E242" s="49" t="str">
        <f>+IF(VLOOKUP($B242,tablero!$S$5:$AB$200,E$4,FALSE)=0,"",VLOOKUP($B242,tablero!$S$5:$AB$200,E$4,FALSE))</f>
        <v>x</v>
      </c>
      <c r="F242" s="49" t="str">
        <f>+IF(VLOOKUP($B242,tablero!$S$5:$AB$200,F$4,FALSE)=0,"",VLOOKUP($B242,tablero!$S$5:$AB$200,F$4,FALSE))</f>
        <v/>
      </c>
      <c r="G242" s="49" t="str">
        <f>+IF(VLOOKUP($B242,tablero!$S$5:$AB$200,G$4,FALSE)=0,"",VLOOKUP($B242,tablero!$S$5:$AB$200,G$4,FALSE))</f>
        <v/>
      </c>
      <c r="H242" s="49" t="str">
        <f>+IF(VLOOKUP($B242,tablero!$S$5:$AB$200,H$4,FALSE)=0,"",VLOOKUP($B242,tablero!$S$5:$AB$200,H$4,FALSE))</f>
        <v>x</v>
      </c>
      <c r="I242" s="49" t="str">
        <f>+IF(VLOOKUP($B242,tablero!$S$5:$AB$200,I$4,FALSE)=0,"",VLOOKUP($B242,tablero!$S$5:$AB$200,I$4,FALSE))</f>
        <v>x</v>
      </c>
      <c r="J242" s="49" t="str">
        <f>+IF(VLOOKUP($B242,tablero!$S$5:$AC$200,J$4,FALSE)=0,"",VLOOKUP($B242,tablero!$S$5:$AC$200,J$4,FALSE))</f>
        <v/>
      </c>
    </row>
    <row r="243" spans="2:49" x14ac:dyDescent="0.25">
      <c r="B243" s="63" t="s">
        <v>434</v>
      </c>
      <c r="C243" s="27" t="s">
        <v>1431</v>
      </c>
      <c r="E243" s="49" t="str">
        <f>+IF(VLOOKUP($B243,tablero!$S$5:$AB$200,E$4,FALSE)=0,"",VLOOKUP($B243,tablero!$S$5:$AB$200,E$4,FALSE))</f>
        <v>x</v>
      </c>
      <c r="F243" s="49" t="str">
        <f>+IF(VLOOKUP($B243,tablero!$S$5:$AB$200,F$4,FALSE)=0,"",VLOOKUP($B243,tablero!$S$5:$AB$200,F$4,FALSE))</f>
        <v>x</v>
      </c>
      <c r="G243" s="49" t="str">
        <f>+IF(VLOOKUP($B243,tablero!$S$5:$AB$200,G$4,FALSE)=0,"",VLOOKUP($B243,tablero!$S$5:$AB$200,G$4,FALSE))</f>
        <v/>
      </c>
      <c r="H243" s="49" t="str">
        <f>+IF(VLOOKUP($B243,tablero!$S$5:$AB$200,H$4,FALSE)=0,"",VLOOKUP($B243,tablero!$S$5:$AB$200,H$4,FALSE))</f>
        <v/>
      </c>
      <c r="I243" s="49" t="str">
        <f>+IF(VLOOKUP($B243,tablero!$S$5:$AB$200,I$4,FALSE)=0,"",VLOOKUP($B243,tablero!$S$5:$AB$200,I$4,FALSE))</f>
        <v/>
      </c>
      <c r="J243" s="49" t="str">
        <f>+IF(VLOOKUP($B243,tablero!$S$5:$AC$200,J$4,FALSE)=0,"",VLOOKUP($B243,tablero!$S$5:$AC$200,J$4,FALSE))</f>
        <v/>
      </c>
    </row>
    <row r="244" spans="2:49" x14ac:dyDescent="0.25">
      <c r="B244" s="63" t="s">
        <v>435</v>
      </c>
      <c r="C244" s="27" t="s">
        <v>1433</v>
      </c>
      <c r="E244" s="49" t="str">
        <f>+IF(VLOOKUP($B244,tablero!$S$5:$AB$200,E$4,FALSE)=0,"",VLOOKUP($B244,tablero!$S$5:$AB$200,E$4,FALSE))</f>
        <v>x</v>
      </c>
      <c r="F244" s="49" t="str">
        <f>+IF(VLOOKUP($B244,tablero!$S$5:$AB$200,F$4,FALSE)=0,"",VLOOKUP($B244,tablero!$S$5:$AB$200,F$4,FALSE))</f>
        <v>x</v>
      </c>
      <c r="G244" s="49" t="str">
        <f>+IF(VLOOKUP($B244,tablero!$S$5:$AB$200,G$4,FALSE)=0,"",VLOOKUP($B244,tablero!$S$5:$AB$200,G$4,FALSE))</f>
        <v>x</v>
      </c>
      <c r="H244" s="49" t="str">
        <f>+IF(VLOOKUP($B244,tablero!$S$5:$AB$200,H$4,FALSE)=0,"",VLOOKUP($B244,tablero!$S$5:$AB$200,H$4,FALSE))</f>
        <v/>
      </c>
      <c r="I244" s="49" t="str">
        <f>+IF(VLOOKUP($B244,tablero!$S$5:$AB$200,I$4,FALSE)=0,"",VLOOKUP($B244,tablero!$S$5:$AB$200,I$4,FALSE))</f>
        <v/>
      </c>
      <c r="J244" s="49" t="str">
        <f>+IF(VLOOKUP($B244,tablero!$S$5:$AC$200,J$4,FALSE)=0,"",VLOOKUP($B244,tablero!$S$5:$AC$200,J$4,FALSE))</f>
        <v/>
      </c>
    </row>
    <row r="245" spans="2:49" x14ac:dyDescent="0.25">
      <c r="B245" s="63" t="s">
        <v>436</v>
      </c>
      <c r="C245" s="27" t="s">
        <v>437</v>
      </c>
      <c r="E245" s="49" t="str">
        <f>+IF(VLOOKUP($B245,tablero!$S$5:$AB$200,E$4,FALSE)=0,"",VLOOKUP($B245,tablero!$S$5:$AB$200,E$4,FALSE))</f>
        <v>x</v>
      </c>
      <c r="F245" s="49" t="str">
        <f>+IF(VLOOKUP($B245,tablero!$S$5:$AB$200,F$4,FALSE)=0,"",VLOOKUP($B245,tablero!$S$5:$AB$200,F$4,FALSE))</f>
        <v>x</v>
      </c>
      <c r="G245" s="49" t="str">
        <f>+IF(VLOOKUP($B245,tablero!$S$5:$AB$200,G$4,FALSE)=0,"",VLOOKUP($B245,tablero!$S$5:$AB$200,G$4,FALSE))</f>
        <v>x</v>
      </c>
      <c r="H245" s="49" t="str">
        <f>+IF(VLOOKUP($B245,tablero!$S$5:$AB$200,H$4,FALSE)=0,"",VLOOKUP($B245,tablero!$S$5:$AB$200,H$4,FALSE))</f>
        <v/>
      </c>
      <c r="I245" s="49" t="str">
        <f>+IF(VLOOKUP($B245,tablero!$S$5:$AB$200,I$4,FALSE)=0,"",VLOOKUP($B245,tablero!$S$5:$AB$200,I$4,FALSE))</f>
        <v/>
      </c>
      <c r="J245" s="49" t="str">
        <f>+IF(VLOOKUP($B245,tablero!$S$5:$AC$200,J$4,FALSE)=0,"",VLOOKUP($B245,tablero!$S$5:$AC$200,J$4,FALSE))</f>
        <v/>
      </c>
    </row>
    <row r="246" spans="2:49" x14ac:dyDescent="0.25">
      <c r="B246" s="63" t="s">
        <v>438</v>
      </c>
      <c r="C246" s="27" t="s">
        <v>1434</v>
      </c>
      <c r="E246" s="49" t="str">
        <f>+IF(VLOOKUP($B246,tablero!$S$5:$AB$200,E$4,FALSE)=0,"",VLOOKUP($B246,tablero!$S$5:$AB$200,E$4,FALSE))</f>
        <v>x</v>
      </c>
      <c r="F246" s="49" t="str">
        <f>+IF(VLOOKUP($B246,tablero!$S$5:$AB$200,F$4,FALSE)=0,"",VLOOKUP($B246,tablero!$S$5:$AB$200,F$4,FALSE))</f>
        <v/>
      </c>
      <c r="G246" s="49" t="str">
        <f>+IF(VLOOKUP($B246,tablero!$S$5:$AB$200,G$4,FALSE)=0,"",VLOOKUP($B246,tablero!$S$5:$AB$200,G$4,FALSE))</f>
        <v/>
      </c>
      <c r="H246" s="49" t="str">
        <f>+IF(VLOOKUP($B246,tablero!$S$5:$AB$200,H$4,FALSE)=0,"",VLOOKUP($B246,tablero!$S$5:$AB$200,H$4,FALSE))</f>
        <v/>
      </c>
      <c r="I246" s="49" t="str">
        <f>+IF(VLOOKUP($B246,tablero!$S$5:$AB$200,I$4,FALSE)=0,"",VLOOKUP($B246,tablero!$S$5:$AB$200,I$4,FALSE))</f>
        <v/>
      </c>
      <c r="J246" s="49" t="str">
        <f>+IF(VLOOKUP($B246,tablero!$S$5:$AC$200,J$4,FALSE)=0,"",VLOOKUP($B246,tablero!$S$5:$AC$200,J$4,FALSE))</f>
        <v/>
      </c>
    </row>
    <row r="247" spans="2:49" x14ac:dyDescent="0.25">
      <c r="B247" s="63" t="s">
        <v>439</v>
      </c>
      <c r="C247" s="27" t="s">
        <v>440</v>
      </c>
      <c r="E247" s="49" t="str">
        <f>+IF(VLOOKUP($B247,tablero!$S$5:$AB$200,E$4,FALSE)=0,"",VLOOKUP($B247,tablero!$S$5:$AB$200,E$4,FALSE))</f>
        <v>x</v>
      </c>
      <c r="F247" s="49" t="str">
        <f>+IF(VLOOKUP($B247,tablero!$S$5:$AB$200,F$4,FALSE)=0,"",VLOOKUP($B247,tablero!$S$5:$AB$200,F$4,FALSE))</f>
        <v>x</v>
      </c>
      <c r="G247" s="49" t="s">
        <v>1568</v>
      </c>
      <c r="H247" s="49" t="str">
        <f>+IF(VLOOKUP($B247,tablero!$S$5:$AB$200,H$4,FALSE)=0,"",VLOOKUP($B247,tablero!$S$5:$AB$200,H$4,FALSE))</f>
        <v/>
      </c>
      <c r="I247" s="49" t="str">
        <f>+IF(VLOOKUP($B247,tablero!$S$5:$AB$200,I$4,FALSE)=0,"",VLOOKUP($B247,tablero!$S$5:$AB$200,I$4,FALSE))</f>
        <v/>
      </c>
      <c r="J247" s="49" t="str">
        <f>+IF(VLOOKUP($B247,tablero!$S$5:$AC$200,J$4,FALSE)=0,"",VLOOKUP($B247,tablero!$S$5:$AC$200,J$4,FALSE))</f>
        <v/>
      </c>
    </row>
    <row r="248" spans="2:49" x14ac:dyDescent="0.25">
      <c r="B248" s="63" t="s">
        <v>1882</v>
      </c>
      <c r="C248" s="135" t="s">
        <v>2012</v>
      </c>
      <c r="E248" s="49" t="s">
        <v>1568</v>
      </c>
      <c r="F248" s="49"/>
      <c r="G248" s="49"/>
      <c r="H248" s="49"/>
      <c r="I248" s="49"/>
      <c r="J248" s="49"/>
    </row>
    <row r="249" spans="2:49" x14ac:dyDescent="0.25">
      <c r="B249" s="46"/>
      <c r="F249" s="43" t="s">
        <v>500</v>
      </c>
      <c r="G249" s="43" t="s">
        <v>500</v>
      </c>
      <c r="H249" s="43" t="s">
        <v>500</v>
      </c>
      <c r="I249" s="43" t="s">
        <v>500</v>
      </c>
    </row>
    <row r="250" spans="2:49" ht="12.75" x14ac:dyDescent="0.25">
      <c r="B250" s="25" t="s">
        <v>441</v>
      </c>
      <c r="F250" s="43" t="s">
        <v>500</v>
      </c>
      <c r="G250" s="43" t="s">
        <v>500</v>
      </c>
      <c r="H250" s="43" t="s">
        <v>500</v>
      </c>
      <c r="I250" s="43" t="s">
        <v>500</v>
      </c>
    </row>
    <row r="251" spans="2:49" s="40" customFormat="1" ht="15" x14ac:dyDescent="0.25">
      <c r="B251" s="51" t="s">
        <v>442</v>
      </c>
      <c r="C251" s="52"/>
      <c r="D251" s="45"/>
      <c r="E251" s="307" t="s">
        <v>1567</v>
      </c>
      <c r="F251" s="307"/>
      <c r="G251" s="307"/>
      <c r="H251" s="307"/>
      <c r="I251" s="307"/>
      <c r="J251" s="307"/>
      <c r="AF251" s="41"/>
      <c r="AG251" s="41"/>
      <c r="AH251" s="41"/>
      <c r="AI251" s="41"/>
      <c r="AJ251" s="41"/>
      <c r="AK251" s="41"/>
      <c r="AL251" s="41"/>
      <c r="AM251" s="41"/>
      <c r="AN251" s="41"/>
      <c r="AO251" s="41"/>
      <c r="AP251" s="41"/>
      <c r="AQ251" s="41"/>
      <c r="AR251" s="41"/>
      <c r="AS251" s="41"/>
      <c r="AT251" s="41"/>
      <c r="AU251" s="41"/>
      <c r="AV251" s="41"/>
      <c r="AW251" s="41"/>
    </row>
    <row r="252" spans="2:49" ht="12.75" x14ac:dyDescent="0.25">
      <c r="B252" s="53" t="s">
        <v>443</v>
      </c>
      <c r="C252" s="54"/>
      <c r="E252" s="47" t="s">
        <v>1562</v>
      </c>
      <c r="F252" s="48" t="s">
        <v>1563</v>
      </c>
      <c r="G252" s="48" t="s">
        <v>1564</v>
      </c>
      <c r="H252" s="48" t="s">
        <v>1565</v>
      </c>
      <c r="I252" s="48" t="s">
        <v>1566</v>
      </c>
      <c r="J252" s="48" t="s">
        <v>1576</v>
      </c>
    </row>
    <row r="253" spans="2:49" ht="24" x14ac:dyDescent="0.25">
      <c r="B253" s="63" t="s">
        <v>444</v>
      </c>
      <c r="C253" s="27" t="s">
        <v>445</v>
      </c>
      <c r="E253" s="49" t="str">
        <f>+IF(VLOOKUP($B253,tablero!$S$5:$AB$200,E$4,FALSE)=0,"",VLOOKUP($B253,tablero!$S$5:$AB$200,E$4,FALSE))</f>
        <v>x</v>
      </c>
      <c r="F253" s="49" t="str">
        <f>+IF(VLOOKUP($B253,tablero!$S$5:$AB$200,F$4,FALSE)=0,"",VLOOKUP($B253,tablero!$S$5:$AB$200,F$4,FALSE))</f>
        <v>x</v>
      </c>
      <c r="G253" s="49" t="str">
        <f>+IF(VLOOKUP($B253,tablero!$S$5:$AB$200,G$4,FALSE)=0,"",VLOOKUP($B253,tablero!$S$5:$AB$200,G$4,FALSE))</f>
        <v/>
      </c>
      <c r="H253" s="49" t="str">
        <f>+IF(VLOOKUP($B253,tablero!$S$5:$AB$200,H$4,FALSE)=0,"",VLOOKUP($B253,tablero!$S$5:$AB$200,H$4,FALSE))</f>
        <v>x</v>
      </c>
      <c r="I253" s="49" t="str">
        <f>+IF(VLOOKUP($B253,tablero!$S$5:$AB$200,I$4,FALSE)=0,"",VLOOKUP($B253,tablero!$S$5:$AB$200,I$4,FALSE))</f>
        <v>x</v>
      </c>
      <c r="J253" s="49" t="str">
        <f>+IF(VLOOKUP($B253,tablero!$S$5:$AC$200,J$4,FALSE)=0,"",VLOOKUP($B253,tablero!$S$5:$AC$200,J$4,FALSE))</f>
        <v/>
      </c>
    </row>
    <row r="254" spans="2:49" x14ac:dyDescent="0.25">
      <c r="B254" s="63" t="s">
        <v>446</v>
      </c>
      <c r="C254" s="27" t="s">
        <v>2172</v>
      </c>
      <c r="E254" s="49" t="str">
        <f>+IF(VLOOKUP($B254,tablero!$S$5:$AB$200,E$4,FALSE)=0,"",VLOOKUP($B254,tablero!$S$5:$AB$200,E$4,FALSE))</f>
        <v>x</v>
      </c>
      <c r="F254" s="49" t="str">
        <f>+IF(VLOOKUP($B254,tablero!$S$5:$AB$200,F$4,FALSE)=0,"",VLOOKUP($B254,tablero!$S$5:$AB$200,F$4,FALSE))</f>
        <v>x</v>
      </c>
      <c r="G254" s="49" t="str">
        <f>+IF(VLOOKUP($B254,tablero!$S$5:$AB$200,G$4,FALSE)=0,"",VLOOKUP($B254,tablero!$S$5:$AB$200,G$4,FALSE))</f>
        <v/>
      </c>
      <c r="H254" s="49" t="str">
        <f>+IF(VLOOKUP($B254,tablero!$S$5:$AB$200,H$4,FALSE)=0,"",VLOOKUP($B254,tablero!$S$5:$AB$200,H$4,FALSE))</f>
        <v>x</v>
      </c>
      <c r="I254" s="49" t="str">
        <f>+IF(VLOOKUP($B254,tablero!$S$5:$AB$200,I$4,FALSE)=0,"",VLOOKUP($B254,tablero!$S$5:$AB$200,I$4,FALSE))</f>
        <v>x</v>
      </c>
      <c r="J254" s="49" t="s">
        <v>1568</v>
      </c>
    </row>
    <row r="255" spans="2:49" x14ac:dyDescent="0.25">
      <c r="B255" s="63" t="s">
        <v>447</v>
      </c>
      <c r="C255" s="27" t="s">
        <v>448</v>
      </c>
      <c r="E255" s="49" t="str">
        <f>+IF(VLOOKUP($B255,tablero!$S$5:$AB$200,E$4,FALSE)=0,"",VLOOKUP($B255,tablero!$S$5:$AB$200,E$4,FALSE))</f>
        <v>x</v>
      </c>
      <c r="F255" s="49" t="str">
        <f>+IF(VLOOKUP($B255,tablero!$S$5:$AB$200,F$4,FALSE)=0,"",VLOOKUP($B255,tablero!$S$5:$AB$200,F$4,FALSE))</f>
        <v>x</v>
      </c>
      <c r="G255" s="49" t="str">
        <f>+IF(VLOOKUP($B255,tablero!$S$5:$AB$200,G$4,FALSE)=0,"",VLOOKUP($B255,tablero!$S$5:$AB$200,G$4,FALSE))</f>
        <v/>
      </c>
      <c r="H255" s="49" t="str">
        <f>+IF(VLOOKUP($B255,tablero!$S$5:$AB$200,H$4,FALSE)=0,"",VLOOKUP($B255,tablero!$S$5:$AB$200,H$4,FALSE))</f>
        <v>x</v>
      </c>
      <c r="I255" s="49" t="str">
        <f>+IF(VLOOKUP($B255,tablero!$S$5:$AB$200,I$4,FALSE)=0,"",VLOOKUP($B255,tablero!$S$5:$AB$200,I$4,FALSE))</f>
        <v>x</v>
      </c>
      <c r="J255" s="49" t="str">
        <f>+IF(VLOOKUP($B255,tablero!$S$5:$AC$200,J$4,FALSE)=0,"",VLOOKUP($B255,tablero!$S$5:$AC$200,J$4,FALSE))</f>
        <v/>
      </c>
    </row>
    <row r="256" spans="2:49" x14ac:dyDescent="0.25">
      <c r="B256" s="63" t="s">
        <v>449</v>
      </c>
      <c r="C256" s="27" t="s">
        <v>450</v>
      </c>
      <c r="E256" s="49" t="str">
        <f>+IF(VLOOKUP($B256,tablero!$S$5:$AB$200,E$4,FALSE)=0,"",VLOOKUP($B256,tablero!$S$5:$AB$200,E$4,FALSE))</f>
        <v>x</v>
      </c>
      <c r="F256" s="49" t="str">
        <f>+IF(VLOOKUP($B256,tablero!$S$5:$AB$200,F$4,FALSE)=0,"",VLOOKUP($B256,tablero!$S$5:$AB$200,F$4,FALSE))</f>
        <v/>
      </c>
      <c r="G256" s="49" t="str">
        <f>+IF(VLOOKUP($B256,tablero!$S$5:$AB$200,G$4,FALSE)=0,"",VLOOKUP($B256,tablero!$S$5:$AB$200,G$4,FALSE))</f>
        <v/>
      </c>
      <c r="H256" s="49" t="str">
        <f>+IF(VLOOKUP($B256,tablero!$S$5:$AB$200,H$4,FALSE)=0,"",VLOOKUP($B256,tablero!$S$5:$AB$200,H$4,FALSE))</f>
        <v>x</v>
      </c>
      <c r="I256" s="49" t="str">
        <f>+IF(VLOOKUP($B256,tablero!$S$5:$AB$200,I$4,FALSE)=0,"",VLOOKUP($B256,tablero!$S$5:$AB$200,I$4,FALSE))</f>
        <v>x</v>
      </c>
      <c r="J256" s="49" t="str">
        <f>+IF(VLOOKUP($B256,tablero!$S$5:$AC$200,J$4,FALSE)=0,"",VLOOKUP($B256,tablero!$S$5:$AC$200,J$4,FALSE))</f>
        <v/>
      </c>
    </row>
    <row r="257" spans="2:49" x14ac:dyDescent="0.25">
      <c r="B257" s="63" t="s">
        <v>451</v>
      </c>
      <c r="C257" s="27" t="s">
        <v>1889</v>
      </c>
      <c r="E257" s="49" t="str">
        <f>+IF(VLOOKUP($B257,tablero!$S$5:$AB$200,E$4,FALSE)=0,"",VLOOKUP($B257,tablero!$S$5:$AB$200,E$4,FALSE))</f>
        <v>x</v>
      </c>
      <c r="F257" s="49" t="str">
        <f>+IF(VLOOKUP($B257,tablero!$S$5:$AB$200,F$4,FALSE)=0,"",VLOOKUP($B257,tablero!$S$5:$AB$200,F$4,FALSE))</f>
        <v/>
      </c>
      <c r="G257" s="49" t="str">
        <f>+IF(VLOOKUP($B257,tablero!$S$5:$AB$200,G$4,FALSE)=0,"",VLOOKUP($B257,tablero!$S$5:$AB$200,G$4,FALSE))</f>
        <v/>
      </c>
      <c r="H257" s="49" t="str">
        <f>+IF(VLOOKUP($B257,tablero!$S$5:$AB$200,H$4,FALSE)=0,"",VLOOKUP($B257,tablero!$S$5:$AB$200,H$4,FALSE))</f>
        <v>x</v>
      </c>
      <c r="I257" s="49" t="str">
        <f>+IF(VLOOKUP($B257,tablero!$S$5:$AB$200,I$4,FALSE)=0,"",VLOOKUP($B257,tablero!$S$5:$AB$200,I$4,FALSE))</f>
        <v>x</v>
      </c>
      <c r="J257" s="49" t="str">
        <f>+IF(VLOOKUP($B257,tablero!$S$5:$AC$200,J$4,FALSE)=0,"",VLOOKUP($B257,tablero!$S$5:$AC$200,J$4,FALSE))</f>
        <v/>
      </c>
    </row>
    <row r="258" spans="2:49" ht="24" x14ac:dyDescent="0.25">
      <c r="B258" s="63" t="s">
        <v>452</v>
      </c>
      <c r="C258" s="27" t="s">
        <v>453</v>
      </c>
      <c r="E258" s="49" t="str">
        <f>+IF(VLOOKUP($B258,tablero!$S$5:$AB$200,E$4,FALSE)=0,"",VLOOKUP($B258,tablero!$S$5:$AB$200,E$4,FALSE))</f>
        <v>x</v>
      </c>
      <c r="F258" s="49" t="str">
        <f>+IF(VLOOKUP($B258,tablero!$S$5:$AB$200,F$4,FALSE)=0,"",VLOOKUP($B258,tablero!$S$5:$AB$200,F$4,FALSE))</f>
        <v/>
      </c>
      <c r="G258" s="49" t="str">
        <f>+IF(VLOOKUP($B258,tablero!$S$5:$AB$200,G$4,FALSE)=0,"",VLOOKUP($B258,tablero!$S$5:$AB$200,G$4,FALSE))</f>
        <v/>
      </c>
      <c r="H258" s="49" t="str">
        <f>+IF(VLOOKUP($B258,tablero!$S$5:$AB$200,H$4,FALSE)=0,"",VLOOKUP($B258,tablero!$S$5:$AB$200,H$4,FALSE))</f>
        <v>x</v>
      </c>
      <c r="I258" s="49" t="str">
        <f>+IF(VLOOKUP($B258,tablero!$S$5:$AB$200,I$4,FALSE)=0,"",VLOOKUP($B258,tablero!$S$5:$AB$200,I$4,FALSE))</f>
        <v>x</v>
      </c>
      <c r="J258" s="49" t="str">
        <f>+IF(VLOOKUP($B258,tablero!$S$5:$AC$200,J$4,FALSE)=0,"",VLOOKUP($B258,tablero!$S$5:$AC$200,J$4,FALSE))</f>
        <v/>
      </c>
    </row>
    <row r="259" spans="2:49" x14ac:dyDescent="0.25">
      <c r="B259" s="63" t="s">
        <v>1369</v>
      </c>
      <c r="C259" s="27" t="s">
        <v>1359</v>
      </c>
      <c r="E259" s="49" t="str">
        <f>+IF(VLOOKUP($B259,tablero!$S$5:$AB$200,E$4,FALSE)=0,"",VLOOKUP($B259,tablero!$S$5:$AB$200,E$4,FALSE))</f>
        <v>x</v>
      </c>
      <c r="F259" s="49" t="str">
        <f>+IF(VLOOKUP($B259,tablero!$S$5:$AB$200,F$4,FALSE)=0,"",VLOOKUP($B259,tablero!$S$5:$AB$200,F$4,FALSE))</f>
        <v/>
      </c>
      <c r="G259" s="49" t="str">
        <f>+IF(VLOOKUP($B259,tablero!$S$5:$AB$200,G$4,FALSE)=0,"",VLOOKUP($B259,tablero!$S$5:$AB$200,G$4,FALSE))</f>
        <v/>
      </c>
      <c r="H259" s="49" t="str">
        <f>+IF(VLOOKUP($B259,tablero!$S$5:$AB$200,H$4,FALSE)=0,"",VLOOKUP($B259,tablero!$S$5:$AB$200,H$4,FALSE))</f>
        <v/>
      </c>
      <c r="I259" s="49" t="str">
        <f>+IF(VLOOKUP($B259,tablero!$S$5:$AB$200,I$4,FALSE)=0,"",VLOOKUP($B259,tablero!$S$5:$AB$200,I$4,FALSE))</f>
        <v/>
      </c>
      <c r="J259" s="49" t="str">
        <f>+IF(VLOOKUP($B259,tablero!$S$5:$AC$200,J$4,FALSE)=0,"",VLOOKUP($B259,tablero!$S$5:$AC$200,J$4,FALSE))</f>
        <v/>
      </c>
    </row>
    <row r="260" spans="2:49" x14ac:dyDescent="0.25">
      <c r="B260" s="46"/>
      <c r="F260" s="43" t="s">
        <v>500</v>
      </c>
      <c r="G260" s="43" t="s">
        <v>500</v>
      </c>
      <c r="H260" s="43" t="s">
        <v>500</v>
      </c>
      <c r="I260" s="43" t="s">
        <v>500</v>
      </c>
    </row>
    <row r="261" spans="2:49" ht="12.75" x14ac:dyDescent="0.25">
      <c r="B261" s="25" t="s">
        <v>454</v>
      </c>
      <c r="F261" s="43" t="s">
        <v>500</v>
      </c>
      <c r="G261" s="43" t="s">
        <v>500</v>
      </c>
      <c r="H261" s="43" t="s">
        <v>500</v>
      </c>
      <c r="I261" s="43" t="s">
        <v>500</v>
      </c>
    </row>
    <row r="262" spans="2:49" s="40" customFormat="1" ht="15" x14ac:dyDescent="0.25">
      <c r="B262" s="51" t="s">
        <v>455</v>
      </c>
      <c r="C262" s="52"/>
      <c r="D262" s="45"/>
      <c r="E262" s="307" t="s">
        <v>1567</v>
      </c>
      <c r="F262" s="307"/>
      <c r="G262" s="307"/>
      <c r="H262" s="307"/>
      <c r="I262" s="307"/>
      <c r="J262" s="307"/>
      <c r="AF262" s="41"/>
      <c r="AG262" s="41"/>
      <c r="AH262" s="41"/>
      <c r="AI262" s="41"/>
      <c r="AJ262" s="41"/>
      <c r="AK262" s="41"/>
      <c r="AL262" s="41"/>
      <c r="AM262" s="41"/>
      <c r="AN262" s="41"/>
      <c r="AO262" s="41"/>
      <c r="AP262" s="41"/>
      <c r="AQ262" s="41"/>
      <c r="AR262" s="41"/>
      <c r="AS262" s="41"/>
      <c r="AT262" s="41"/>
      <c r="AU262" s="41"/>
      <c r="AV262" s="41"/>
      <c r="AW262" s="41"/>
    </row>
    <row r="263" spans="2:49" ht="12.75" x14ac:dyDescent="0.25">
      <c r="B263" s="53" t="s">
        <v>456</v>
      </c>
      <c r="C263" s="54"/>
      <c r="E263" s="47" t="s">
        <v>1562</v>
      </c>
      <c r="F263" s="48" t="s">
        <v>1563</v>
      </c>
      <c r="G263" s="48" t="s">
        <v>1564</v>
      </c>
      <c r="H263" s="48" t="s">
        <v>1565</v>
      </c>
      <c r="I263" s="48" t="s">
        <v>1566</v>
      </c>
      <c r="J263" s="48" t="s">
        <v>1576</v>
      </c>
    </row>
    <row r="264" spans="2:49" x14ac:dyDescent="0.25">
      <c r="B264" s="63" t="s">
        <v>457</v>
      </c>
      <c r="C264" s="27" t="s">
        <v>458</v>
      </c>
      <c r="E264" s="49" t="str">
        <f>+IF(VLOOKUP($B264,tablero!$S$5:$AB$200,E$4,FALSE)=0,"",VLOOKUP($B264,tablero!$S$5:$AB$200,E$4,FALSE))</f>
        <v>x</v>
      </c>
      <c r="F264" s="49" t="str">
        <f>+IF(VLOOKUP($B264,tablero!$S$5:$AB$200,F$4,FALSE)=0,"",VLOOKUP($B264,tablero!$S$5:$AB$200,F$4,FALSE))</f>
        <v/>
      </c>
      <c r="G264" s="49" t="str">
        <f>+IF(VLOOKUP($B264,tablero!$S$5:$AB$200,G$4,FALSE)=0,"",VLOOKUP($B264,tablero!$S$5:$AB$200,G$4,FALSE))</f>
        <v/>
      </c>
      <c r="H264" s="49" t="str">
        <f>+IF(VLOOKUP($B264,tablero!$S$5:$AB$200,H$4,FALSE)=0,"",VLOOKUP($B264,tablero!$S$5:$AB$200,H$4,FALSE))</f>
        <v>x</v>
      </c>
      <c r="I264" s="49" t="str">
        <f>+IF(VLOOKUP($B264,tablero!$S$5:$AB$200,I$4,FALSE)=0,"",VLOOKUP($B264,tablero!$S$5:$AB$200,I$4,FALSE))</f>
        <v>x</v>
      </c>
      <c r="J264" s="49" t="str">
        <f>+IF(VLOOKUP($B264,tablero!$S$5:$AC$200,J$4,FALSE)=0,"",VLOOKUP($B264,tablero!$S$5:$AC$200,J$4,FALSE))</f>
        <v/>
      </c>
    </row>
    <row r="265" spans="2:49" x14ac:dyDescent="0.25">
      <c r="B265" s="63" t="s">
        <v>459</v>
      </c>
      <c r="C265" s="27" t="s">
        <v>460</v>
      </c>
      <c r="E265" s="49" t="str">
        <f>+IF(VLOOKUP($B265,tablero!$S$5:$AB$200,E$4,FALSE)=0,"",VLOOKUP($B265,tablero!$S$5:$AB$200,E$4,FALSE))</f>
        <v>x</v>
      </c>
      <c r="F265" s="49" t="str">
        <f>+IF(VLOOKUP($B265,tablero!$S$5:$AB$200,F$4,FALSE)=0,"",VLOOKUP($B265,tablero!$S$5:$AB$200,F$4,FALSE))</f>
        <v/>
      </c>
      <c r="G265" s="49" t="str">
        <f>+IF(VLOOKUP($B265,tablero!$S$5:$AB$200,G$4,FALSE)=0,"",VLOOKUP($B265,tablero!$S$5:$AB$200,G$4,FALSE))</f>
        <v/>
      </c>
      <c r="H265" s="49" t="str">
        <f>+IF(VLOOKUP($B265,tablero!$S$5:$AB$200,H$4,FALSE)=0,"",VLOOKUP($B265,tablero!$S$5:$AB$200,H$4,FALSE))</f>
        <v>x</v>
      </c>
      <c r="I265" s="49" t="str">
        <f>+IF(VLOOKUP($B265,tablero!$S$5:$AB$200,I$4,FALSE)=0,"",VLOOKUP($B265,tablero!$S$5:$AB$200,I$4,FALSE))</f>
        <v>x</v>
      </c>
      <c r="J265" s="49" t="str">
        <f>+IF(VLOOKUP($B265,tablero!$S$5:$AC$200,J$4,FALSE)=0,"",VLOOKUP($B265,tablero!$S$5:$AC$200,J$4,FALSE))</f>
        <v/>
      </c>
    </row>
    <row r="266" spans="2:49" x14ac:dyDescent="0.25">
      <c r="B266" s="63" t="s">
        <v>461</v>
      </c>
      <c r="C266" s="27" t="s">
        <v>462</v>
      </c>
      <c r="E266" s="49" t="str">
        <f>+IF(VLOOKUP($B266,tablero!$S$5:$AB$200,E$4,FALSE)=0,"",VLOOKUP($B266,tablero!$S$5:$AB$200,E$4,FALSE))</f>
        <v>x</v>
      </c>
      <c r="F266" s="49" t="str">
        <f>+IF(VLOOKUP($B266,tablero!$S$5:$AB$200,F$4,FALSE)=0,"",VLOOKUP($B266,tablero!$S$5:$AB$200,F$4,FALSE))</f>
        <v>x</v>
      </c>
      <c r="G266" s="49" t="str">
        <f>+IF(VLOOKUP($B266,tablero!$S$5:$AB$200,G$4,FALSE)=0,"",VLOOKUP($B266,tablero!$S$5:$AB$200,G$4,FALSE))</f>
        <v>x</v>
      </c>
      <c r="H266" s="49" t="str">
        <f>+IF(VLOOKUP($B266,tablero!$S$5:$AB$200,H$4,FALSE)=0,"",VLOOKUP($B266,tablero!$S$5:$AB$200,H$4,FALSE))</f>
        <v>x</v>
      </c>
      <c r="I266" s="49" t="str">
        <f>+IF(VLOOKUP($B266,tablero!$S$5:$AB$200,I$4,FALSE)=0,"",VLOOKUP($B266,tablero!$S$5:$AB$200,I$4,FALSE))</f>
        <v/>
      </c>
      <c r="J266" s="49" t="str">
        <f>+IF(VLOOKUP($B266,tablero!$S$5:$AC$200,J$4,FALSE)=0,"",VLOOKUP($B266,tablero!$S$5:$AC$200,J$4,FALSE))</f>
        <v/>
      </c>
    </row>
    <row r="267" spans="2:49" x14ac:dyDescent="0.25">
      <c r="B267" s="63" t="s">
        <v>463</v>
      </c>
      <c r="C267" s="27" t="s">
        <v>464</v>
      </c>
      <c r="E267" s="49" t="str">
        <f>+IF(VLOOKUP($B267,tablero!$S$5:$AB$200,E$4,FALSE)=0,"",VLOOKUP($B267,tablero!$S$5:$AB$200,E$4,FALSE))</f>
        <v>x</v>
      </c>
      <c r="F267" s="49" t="str">
        <f>+IF(VLOOKUP($B267,tablero!$S$5:$AB$200,F$4,FALSE)=0,"",VLOOKUP($B267,tablero!$S$5:$AB$200,F$4,FALSE))</f>
        <v/>
      </c>
      <c r="G267" s="49" t="str">
        <f>+IF(VLOOKUP($B267,tablero!$S$5:$AB$200,G$4,FALSE)=0,"",VLOOKUP($B267,tablero!$S$5:$AB$200,G$4,FALSE))</f>
        <v/>
      </c>
      <c r="H267" s="49" t="str">
        <f>+IF(VLOOKUP($B267,tablero!$S$5:$AB$200,H$4,FALSE)=0,"",VLOOKUP($B267,tablero!$S$5:$AB$200,H$4,FALSE))</f>
        <v/>
      </c>
      <c r="I267" s="49" t="str">
        <f>+IF(VLOOKUP($B267,tablero!$S$5:$AB$200,I$4,FALSE)=0,"",VLOOKUP($B267,tablero!$S$5:$AB$200,I$4,FALSE))</f>
        <v/>
      </c>
      <c r="J267" s="49" t="str">
        <f>+IF(VLOOKUP($B267,tablero!$S$5:$AC$200,J$4,FALSE)=0,"",VLOOKUP($B267,tablero!$S$5:$AC$200,J$4,FALSE))</f>
        <v/>
      </c>
    </row>
    <row r="268" spans="2:49" x14ac:dyDescent="0.25">
      <c r="B268" s="64" t="s">
        <v>465</v>
      </c>
      <c r="C268" s="62" t="s">
        <v>466</v>
      </c>
      <c r="E268" s="49" t="str">
        <f>+IF(VLOOKUP($B268,tablero!$S$5:$AB$200,E$4,FALSE)=0,"",VLOOKUP($B268,tablero!$S$5:$AB$200,E$4,FALSE))</f>
        <v>x</v>
      </c>
      <c r="F268" s="49" t="str">
        <f>+IF(VLOOKUP($B268,tablero!$S$5:$AB$200,F$4,FALSE)=0,"",VLOOKUP($B268,tablero!$S$5:$AB$200,F$4,FALSE))</f>
        <v/>
      </c>
      <c r="G268" s="49" t="str">
        <f>+IF(VLOOKUP($B268,tablero!$S$5:$AB$200,G$4,FALSE)=0,"",VLOOKUP($B268,tablero!$S$5:$AB$200,G$4,FALSE))</f>
        <v/>
      </c>
      <c r="H268" s="49" t="str">
        <f>+IF(VLOOKUP($B268,tablero!$S$5:$AB$200,H$4,FALSE)=0,"",VLOOKUP($B268,tablero!$S$5:$AB$200,H$4,FALSE))</f>
        <v/>
      </c>
      <c r="I268" s="49" t="str">
        <f>+IF(VLOOKUP($B268,tablero!$S$5:$AB$200,I$4,FALSE)=0,"",VLOOKUP($B268,tablero!$S$5:$AB$200,I$4,FALSE))</f>
        <v/>
      </c>
      <c r="J268" s="49" t="str">
        <f>+IF(VLOOKUP($B268,tablero!$S$5:$AC$200,J$4,FALSE)=0,"",VLOOKUP($B268,tablero!$S$5:$AC$200,J$4,FALSE))</f>
        <v/>
      </c>
    </row>
    <row r="269" spans="2:49" ht="12.75" x14ac:dyDescent="0.25">
      <c r="B269" s="53" t="s">
        <v>467</v>
      </c>
      <c r="C269" s="54"/>
      <c r="E269" s="47" t="s">
        <v>1562</v>
      </c>
      <c r="F269" s="48" t="s">
        <v>1563</v>
      </c>
      <c r="G269" s="48" t="s">
        <v>1564</v>
      </c>
      <c r="H269" s="48" t="s">
        <v>1565</v>
      </c>
      <c r="I269" s="48" t="s">
        <v>1566</v>
      </c>
      <c r="J269" s="48" t="s">
        <v>1576</v>
      </c>
    </row>
    <row r="270" spans="2:49" x14ac:dyDescent="0.25">
      <c r="B270" s="63" t="s">
        <v>468</v>
      </c>
      <c r="C270" s="27" t="s">
        <v>469</v>
      </c>
      <c r="E270" s="49" t="str">
        <f>+IF(VLOOKUP($B270,tablero!$S$5:$AB$200,E$4,FALSE)=0,"",VLOOKUP($B270,tablero!$S$5:$AB$200,E$4,FALSE))</f>
        <v>x</v>
      </c>
      <c r="F270" s="49" t="str">
        <f>+IF(VLOOKUP($B270,tablero!$S$5:$AB$200,F$4,FALSE)=0,"",VLOOKUP($B270,tablero!$S$5:$AB$200,F$4,FALSE))</f>
        <v/>
      </c>
      <c r="G270" s="49" t="str">
        <f>+IF(VLOOKUP($B270,tablero!$S$5:$AB$200,G$4,FALSE)=0,"",VLOOKUP($B270,tablero!$S$5:$AB$200,G$4,FALSE))</f>
        <v/>
      </c>
      <c r="H270" s="49" t="str">
        <f>+IF(VLOOKUP($B270,tablero!$S$5:$AB$200,H$4,FALSE)=0,"",VLOOKUP($B270,tablero!$S$5:$AB$200,H$4,FALSE))</f>
        <v>x</v>
      </c>
      <c r="I270" s="49" t="str">
        <f>+IF(VLOOKUP($B270,tablero!$S$5:$AB$200,I$4,FALSE)=0,"",VLOOKUP($B270,tablero!$S$5:$AB$200,I$4,FALSE))</f>
        <v>x</v>
      </c>
      <c r="J270" s="49" t="str">
        <f>+IF(VLOOKUP($B270,tablero!$S$5:$AC$200,J$4,FALSE)=0,"",VLOOKUP($B270,tablero!$S$5:$AC$200,J$4,FALSE))</f>
        <v/>
      </c>
    </row>
    <row r="271" spans="2:49" x14ac:dyDescent="0.25">
      <c r="B271" s="63" t="s">
        <v>470</v>
      </c>
      <c r="C271" s="27" t="s">
        <v>471</v>
      </c>
      <c r="E271" s="49" t="str">
        <f>+IF(VLOOKUP($B271,tablero!$S$5:$AB$200,E$4,FALSE)=0,"",VLOOKUP($B271,tablero!$S$5:$AB$200,E$4,FALSE))</f>
        <v>x</v>
      </c>
      <c r="F271" s="49" t="str">
        <f>+IF(VLOOKUP($B271,tablero!$S$5:$AB$200,F$4,FALSE)=0,"",VLOOKUP($B271,tablero!$S$5:$AB$200,F$4,FALSE))</f>
        <v/>
      </c>
      <c r="G271" s="49" t="str">
        <f>+IF(VLOOKUP($B271,tablero!$S$5:$AB$200,G$4,FALSE)=0,"",VLOOKUP($B271,tablero!$S$5:$AB$200,G$4,FALSE))</f>
        <v/>
      </c>
      <c r="H271" s="49" t="str">
        <f>+IF(VLOOKUP($B271,tablero!$S$5:$AB$200,H$4,FALSE)=0,"",VLOOKUP($B271,tablero!$S$5:$AB$200,H$4,FALSE))</f>
        <v>x</v>
      </c>
      <c r="I271" s="49" t="str">
        <f>+IF(VLOOKUP($B271,tablero!$S$5:$AB$200,I$4,FALSE)=0,"",VLOOKUP($B271,tablero!$S$5:$AB$200,I$4,FALSE))</f>
        <v>x</v>
      </c>
      <c r="J271" s="49" t="str">
        <f>+IF(VLOOKUP($B271,tablero!$S$5:$AC$200,J$4,FALSE)=0,"",VLOOKUP($B271,tablero!$S$5:$AC$200,J$4,FALSE))</f>
        <v/>
      </c>
    </row>
    <row r="272" spans="2:49" x14ac:dyDescent="0.25">
      <c r="B272" s="63" t="s">
        <v>472</v>
      </c>
      <c r="C272" s="27" t="s">
        <v>1666</v>
      </c>
      <c r="E272" s="49" t="str">
        <f>+IF(VLOOKUP($B272,tablero!$S$5:$AB$200,E$4,FALSE)=0,"",VLOOKUP($B272,tablero!$S$5:$AB$200,E$4,FALSE))</f>
        <v>x</v>
      </c>
      <c r="F272" s="49" t="str">
        <f>+IF(VLOOKUP($B272,tablero!$S$5:$AB$200,F$4,FALSE)=0,"",VLOOKUP($B272,tablero!$S$5:$AB$200,F$4,FALSE))</f>
        <v/>
      </c>
      <c r="G272" s="49" t="str">
        <f>+IF(VLOOKUP($B272,tablero!$S$5:$AB$200,G$4,FALSE)=0,"",VLOOKUP($B272,tablero!$S$5:$AB$200,G$4,FALSE))</f>
        <v/>
      </c>
      <c r="H272" s="49" t="str">
        <f>+IF(VLOOKUP($B272,tablero!$S$5:$AB$200,H$4,FALSE)=0,"",VLOOKUP($B272,tablero!$S$5:$AB$200,H$4,FALSE))</f>
        <v>x</v>
      </c>
      <c r="I272" s="49" t="str">
        <f>+IF(VLOOKUP($B272,tablero!$S$5:$AB$200,I$4,FALSE)=0,"",VLOOKUP($B272,tablero!$S$5:$AB$200,I$4,FALSE))</f>
        <v>x</v>
      </c>
      <c r="J272" s="49" t="str">
        <f>+IF(VLOOKUP($B272,tablero!$S$5:$AC$200,J$4,FALSE)=0,"",VLOOKUP($B272,tablero!$S$5:$AC$200,J$4,FALSE))</f>
        <v/>
      </c>
    </row>
    <row r="273" spans="2:49" x14ac:dyDescent="0.25">
      <c r="B273" s="63" t="s">
        <v>473</v>
      </c>
      <c r="C273" s="27" t="s">
        <v>1475</v>
      </c>
      <c r="E273" s="49" t="str">
        <f>+IF(VLOOKUP($B273,tablero!$S$5:$AB$200,E$4,FALSE)=0,"",VLOOKUP($B273,tablero!$S$5:$AB$200,E$4,FALSE))</f>
        <v>x</v>
      </c>
      <c r="F273" s="49" t="str">
        <f>+IF(VLOOKUP($B273,tablero!$S$5:$AB$200,F$4,FALSE)=0,"",VLOOKUP($B273,tablero!$S$5:$AB$200,F$4,FALSE))</f>
        <v/>
      </c>
      <c r="G273" s="49" t="str">
        <f>+IF(VLOOKUP($B273,tablero!$S$5:$AB$200,G$4,FALSE)=0,"",VLOOKUP($B273,tablero!$S$5:$AB$200,G$4,FALSE))</f>
        <v/>
      </c>
      <c r="H273" s="49" t="str">
        <f>+IF(VLOOKUP($B273,tablero!$S$5:$AB$200,H$4,FALSE)=0,"",VLOOKUP($B273,tablero!$S$5:$AB$200,H$4,FALSE))</f>
        <v>x</v>
      </c>
      <c r="I273" s="49" t="str">
        <f>+IF(VLOOKUP($B273,tablero!$S$5:$AB$200,I$4,FALSE)=0,"",VLOOKUP($B273,tablero!$S$5:$AB$200,I$4,FALSE))</f>
        <v/>
      </c>
      <c r="J273" s="49" t="str">
        <f>+IF(VLOOKUP($B273,tablero!$S$5:$AC$200,J$4,FALSE)=0,"",VLOOKUP($B273,tablero!$S$5:$AC$200,J$4,FALSE))</f>
        <v/>
      </c>
    </row>
    <row r="274" spans="2:49" x14ac:dyDescent="0.25">
      <c r="B274" s="46"/>
      <c r="F274" s="43" t="s">
        <v>500</v>
      </c>
      <c r="G274" s="43" t="s">
        <v>500</v>
      </c>
      <c r="H274" s="43" t="s">
        <v>500</v>
      </c>
      <c r="I274" s="43" t="s">
        <v>500</v>
      </c>
    </row>
    <row r="275" spans="2:49" ht="12.75" x14ac:dyDescent="0.25">
      <c r="B275" s="25" t="s">
        <v>474</v>
      </c>
      <c r="F275" s="43" t="s">
        <v>500</v>
      </c>
      <c r="G275" s="43" t="s">
        <v>500</v>
      </c>
      <c r="H275" s="43" t="s">
        <v>500</v>
      </c>
      <c r="I275" s="43" t="s">
        <v>500</v>
      </c>
    </row>
    <row r="276" spans="2:49" s="40" customFormat="1" ht="15" x14ac:dyDescent="0.25">
      <c r="B276" s="51" t="s">
        <v>475</v>
      </c>
      <c r="C276" s="52"/>
      <c r="D276" s="45"/>
      <c r="E276" s="307" t="s">
        <v>1567</v>
      </c>
      <c r="F276" s="307"/>
      <c r="G276" s="307"/>
      <c r="H276" s="307"/>
      <c r="I276" s="307"/>
      <c r="J276" s="307"/>
      <c r="AF276" s="41"/>
      <c r="AG276" s="41"/>
      <c r="AH276" s="41"/>
      <c r="AI276" s="41"/>
      <c r="AJ276" s="41"/>
      <c r="AK276" s="41"/>
      <c r="AL276" s="41"/>
      <c r="AM276" s="41"/>
      <c r="AN276" s="41"/>
      <c r="AO276" s="41"/>
      <c r="AP276" s="41"/>
      <c r="AQ276" s="41"/>
      <c r="AR276" s="41"/>
      <c r="AS276" s="41"/>
      <c r="AT276" s="41"/>
      <c r="AU276" s="41"/>
      <c r="AV276" s="41"/>
      <c r="AW276" s="41"/>
    </row>
    <row r="277" spans="2:49" ht="12.75" x14ac:dyDescent="0.25">
      <c r="B277" s="53" t="s">
        <v>476</v>
      </c>
      <c r="C277" s="54"/>
      <c r="E277" s="47" t="s">
        <v>1562</v>
      </c>
      <c r="F277" s="48" t="s">
        <v>1563</v>
      </c>
      <c r="G277" s="48" t="s">
        <v>1564</v>
      </c>
      <c r="H277" s="48" t="s">
        <v>1565</v>
      </c>
      <c r="I277" s="48" t="s">
        <v>1566</v>
      </c>
      <c r="J277" s="48" t="s">
        <v>1576</v>
      </c>
    </row>
    <row r="278" spans="2:49" x14ac:dyDescent="0.25">
      <c r="B278" s="63" t="s">
        <v>477</v>
      </c>
      <c r="C278" s="27" t="s">
        <v>478</v>
      </c>
      <c r="E278" s="49" t="str">
        <f>+IF(VLOOKUP($B278,tablero!$S$5:$AB$200,E$4,FALSE)=0,"",VLOOKUP($B278,tablero!$S$5:$AB$200,E$4,FALSE))</f>
        <v>x</v>
      </c>
      <c r="F278" s="49" t="str">
        <f>+IF(VLOOKUP($B278,tablero!$S$5:$AB$200,F$4,FALSE)=0,"",VLOOKUP($B278,tablero!$S$5:$AB$200,F$4,FALSE))</f>
        <v/>
      </c>
      <c r="G278" s="49" t="str">
        <f>+IF(VLOOKUP($B278,tablero!$S$5:$AB$200,G$4,FALSE)=0,"",VLOOKUP($B278,tablero!$S$5:$AB$200,G$4,FALSE))</f>
        <v/>
      </c>
      <c r="H278" s="49" t="str">
        <f>+IF(VLOOKUP($B278,tablero!$S$5:$AB$200,H$4,FALSE)=0,"",VLOOKUP($B278,tablero!$S$5:$AB$200,H$4,FALSE))</f>
        <v>x</v>
      </c>
      <c r="I278" s="49" t="str">
        <f>+IF(VLOOKUP($B278,tablero!$S$5:$AB$200,I$4,FALSE)=0,"",VLOOKUP($B278,tablero!$S$5:$AB$200,I$4,FALSE))</f>
        <v>x</v>
      </c>
      <c r="J278" s="49" t="str">
        <f>+IF(VLOOKUP($B278,tablero!$S$5:$AC$200,J$4,FALSE)=0,"",VLOOKUP($B278,tablero!$S$5:$AC$200,J$4,FALSE))</f>
        <v/>
      </c>
    </row>
    <row r="279" spans="2:49" x14ac:dyDescent="0.25">
      <c r="B279" s="63" t="s">
        <v>479</v>
      </c>
      <c r="C279" s="27" t="s">
        <v>1548</v>
      </c>
      <c r="E279" s="49" t="str">
        <f>+IF(VLOOKUP($B279,tablero!$S$5:$AB$200,E$4,FALSE)=0,"",VLOOKUP($B279,tablero!$S$5:$AB$200,E$4,FALSE))</f>
        <v>x</v>
      </c>
      <c r="F279" s="49" t="str">
        <f>+IF(VLOOKUP($B279,tablero!$S$5:$AB$200,F$4,FALSE)=0,"",VLOOKUP($B279,tablero!$S$5:$AB$200,F$4,FALSE))</f>
        <v/>
      </c>
      <c r="G279" s="49" t="str">
        <f>+IF(VLOOKUP($B279,tablero!$S$5:$AB$200,G$4,FALSE)=0,"",VLOOKUP($B279,tablero!$S$5:$AB$200,G$4,FALSE))</f>
        <v/>
      </c>
      <c r="H279" s="49" t="str">
        <f>+IF(VLOOKUP($B279,tablero!$S$5:$AB$200,H$4,FALSE)=0,"",VLOOKUP($B279,tablero!$S$5:$AB$200,H$4,FALSE))</f>
        <v>x</v>
      </c>
      <c r="I279" s="49" t="str">
        <f>+IF(VLOOKUP($B279,tablero!$S$5:$AB$200,I$4,FALSE)=0,"",VLOOKUP($B279,tablero!$S$5:$AB$200,I$4,FALSE))</f>
        <v>x</v>
      </c>
      <c r="J279" s="49" t="str">
        <f>+IF(VLOOKUP($B279,tablero!$S$5:$AC$200,J$4,FALSE)=0,"",VLOOKUP($B279,tablero!$S$5:$AC$200,J$4,FALSE))</f>
        <v/>
      </c>
    </row>
    <row r="280" spans="2:49" ht="24" x14ac:dyDescent="0.25">
      <c r="B280" s="63" t="s">
        <v>480</v>
      </c>
      <c r="C280" s="27" t="s">
        <v>1542</v>
      </c>
      <c r="E280" s="49" t="str">
        <f>+IF(VLOOKUP($B280,tablero!$S$5:$AB$200,E$4,FALSE)=0,"",VLOOKUP($B280,tablero!$S$5:$AB$200,E$4,FALSE))</f>
        <v>x</v>
      </c>
      <c r="F280" s="49" t="str">
        <f>+IF(VLOOKUP($B280,tablero!$S$5:$AB$200,F$4,FALSE)=0,"",VLOOKUP($B280,tablero!$S$5:$AB$200,F$4,FALSE))</f>
        <v/>
      </c>
      <c r="G280" s="49" t="str">
        <f>+IF(VLOOKUP($B280,tablero!$S$5:$AB$200,G$4,FALSE)=0,"",VLOOKUP($B280,tablero!$S$5:$AB$200,G$4,FALSE))</f>
        <v/>
      </c>
      <c r="H280" s="49" t="str">
        <f>+IF(VLOOKUP($B280,tablero!$S$5:$AB$200,H$4,FALSE)=0,"",VLOOKUP($B280,tablero!$S$5:$AB$200,H$4,FALSE))</f>
        <v>x</v>
      </c>
      <c r="I280" s="49" t="str">
        <f>+IF(VLOOKUP($B280,tablero!$S$5:$AB$200,I$4,FALSE)=0,"",VLOOKUP($B280,tablero!$S$5:$AB$200,I$4,FALSE))</f>
        <v/>
      </c>
      <c r="J280" s="49" t="str">
        <f>+IF(VLOOKUP($B280,tablero!$S$5:$AC$200,J$4,FALSE)=0,"",VLOOKUP($B280,tablero!$S$5:$AC$200,J$4,FALSE))</f>
        <v/>
      </c>
    </row>
    <row r="281" spans="2:49" hidden="1" x14ac:dyDescent="0.25">
      <c r="B281" s="63" t="s">
        <v>1643</v>
      </c>
      <c r="C281" s="27" t="s">
        <v>1359</v>
      </c>
      <c r="E281" s="49" t="e">
        <f>+IF(VLOOKUP($B281,tablero!$S$5:$AB$200,E$4,FALSE)=0,"",VLOOKUP($B281,tablero!$S$5:$AB$200,E$4,FALSE))</f>
        <v>#N/A</v>
      </c>
      <c r="F281" s="49" t="e">
        <f>+IF(VLOOKUP($B281,tablero!$S$5:$AB$200,F$4,FALSE)=0,"",VLOOKUP($B281,tablero!$S$5:$AB$200,F$4,FALSE))</f>
        <v>#N/A</v>
      </c>
      <c r="G281" s="49" t="e">
        <f>+IF(VLOOKUP($B281,tablero!$S$5:$AB$200,G$4,FALSE)=0,"",VLOOKUP($B281,tablero!$S$5:$AB$200,G$4,FALSE))</f>
        <v>#N/A</v>
      </c>
      <c r="H281" s="49" t="e">
        <f>+IF(VLOOKUP($B281,tablero!$S$5:$AB$200,H$4,FALSE)=0,"",VLOOKUP($B281,tablero!$S$5:$AB$200,H$4,FALSE))</f>
        <v>#N/A</v>
      </c>
      <c r="I281" s="49" t="e">
        <f>+IF(VLOOKUP($B281,tablero!$S$5:$AB$200,I$4,FALSE)=0,"",VLOOKUP($B281,tablero!$S$5:$AB$200,I$4,FALSE))</f>
        <v>#N/A</v>
      </c>
      <c r="J281" s="49" t="e">
        <f>+IF(VLOOKUP($B281,tablero!$S$5:$AC$200,J$4,FALSE)=0,"",VLOOKUP($B281,tablero!$S$5:$AC$200,J$4,FALSE))</f>
        <v>#N/A</v>
      </c>
    </row>
    <row r="282" spans="2:49" ht="24" x14ac:dyDescent="0.25">
      <c r="B282" s="63" t="s">
        <v>481</v>
      </c>
      <c r="C282" s="27" t="s">
        <v>1537</v>
      </c>
      <c r="E282" s="49" t="str">
        <f>+IF(VLOOKUP($B282,tablero!$S$5:$AB$200,E$4,FALSE)=0,"",VLOOKUP($B282,tablero!$S$5:$AB$200,E$4,FALSE))</f>
        <v>x</v>
      </c>
      <c r="F282" s="49" t="str">
        <f>+IF(VLOOKUP($B282,tablero!$S$5:$AB$200,F$4,FALSE)=0,"",VLOOKUP($B282,tablero!$S$5:$AB$200,F$4,FALSE))</f>
        <v/>
      </c>
      <c r="G282" s="49" t="str">
        <f>+IF(VLOOKUP($B282,tablero!$S$5:$AB$200,G$4,FALSE)=0,"",VLOOKUP($B282,tablero!$S$5:$AB$200,G$4,FALSE))</f>
        <v/>
      </c>
      <c r="H282" s="49" t="str">
        <f>+IF(VLOOKUP($B282,tablero!$S$5:$AB$200,H$4,FALSE)=0,"",VLOOKUP($B282,tablero!$S$5:$AB$200,H$4,FALSE))</f>
        <v>x</v>
      </c>
      <c r="I282" s="49" t="str">
        <f>+IF(VLOOKUP($B282,tablero!$S$5:$AB$200,I$4,FALSE)=0,"",VLOOKUP($B282,tablero!$S$5:$AB$200,I$4,FALSE))</f>
        <v>x</v>
      </c>
      <c r="J282" s="49" t="str">
        <f>+IF(VLOOKUP($B282,tablero!$S$5:$AC$200,J$4,FALSE)=0,"",VLOOKUP($B282,tablero!$S$5:$AC$200,J$4,FALSE))</f>
        <v/>
      </c>
    </row>
    <row r="283" spans="2:49" x14ac:dyDescent="0.25">
      <c r="B283" s="61"/>
    </row>
  </sheetData>
  <mergeCells count="19">
    <mergeCell ref="E276:J276"/>
    <mergeCell ref="E205:J205"/>
    <mergeCell ref="E216:J216"/>
    <mergeCell ref="E224:J224"/>
    <mergeCell ref="E237:J237"/>
    <mergeCell ref="E251:J251"/>
    <mergeCell ref="E262:J262"/>
    <mergeCell ref="E186:J186"/>
    <mergeCell ref="E195:J195"/>
    <mergeCell ref="E110:J110"/>
    <mergeCell ref="B1:J2"/>
    <mergeCell ref="K1:M3"/>
    <mergeCell ref="E5:J5"/>
    <mergeCell ref="E29:J29"/>
    <mergeCell ref="E45:J45"/>
    <mergeCell ref="E54:J54"/>
    <mergeCell ref="E77:J77"/>
    <mergeCell ref="E171:J171"/>
    <mergeCell ref="E180:J180"/>
  </mergeCells>
  <conditionalFormatting sqref="K7:K25 K27:K41 K43:K50 K52:K72 K75:K95 K97:K124 K126:K130 K132:K144 K146:K164 K166:K191 K193:K201 K203:K212 K214:K220 K222:K231 K233:K247 K260:K280 K282 K249:K258">
    <cfRule type="cellIs" dxfId="4157" priority="57" operator="equal">
      <formula>"mensual"</formula>
    </cfRule>
  </conditionalFormatting>
  <conditionalFormatting sqref="L7:L25 L27:L41 L43:L50 L52:L72 L75:L95 L97:L124 L126:L130 L132:L144 L146:L164 L166:L191 L193:L201 L203:L212 L214:L220 L222:L231 L233:L247 L260:L280 L282:L283 L249:L258">
    <cfRule type="cellIs" dxfId="4156" priority="55" operator="equal">
      <formula>"febrero"</formula>
    </cfRule>
    <cfRule type="cellIs" dxfId="4155" priority="56" operator="equal">
      <formula>"enero"</formula>
    </cfRule>
  </conditionalFormatting>
  <conditionalFormatting sqref="K26">
    <cfRule type="cellIs" dxfId="4154" priority="54" operator="equal">
      <formula>"mensual"</formula>
    </cfRule>
  </conditionalFormatting>
  <conditionalFormatting sqref="L26">
    <cfRule type="cellIs" dxfId="4153" priority="52" operator="equal">
      <formula>"febrero"</formula>
    </cfRule>
    <cfRule type="cellIs" dxfId="4152" priority="53" operator="equal">
      <formula>"enero"</formula>
    </cfRule>
  </conditionalFormatting>
  <conditionalFormatting sqref="K42">
    <cfRule type="cellIs" dxfId="4151" priority="51" operator="equal">
      <formula>"mensual"</formula>
    </cfRule>
  </conditionalFormatting>
  <conditionalFormatting sqref="L42">
    <cfRule type="cellIs" dxfId="4150" priority="49" operator="equal">
      <formula>"febrero"</formula>
    </cfRule>
    <cfRule type="cellIs" dxfId="4149" priority="50" operator="equal">
      <formula>"enero"</formula>
    </cfRule>
  </conditionalFormatting>
  <conditionalFormatting sqref="K51">
    <cfRule type="cellIs" dxfId="4148" priority="48" operator="equal">
      <formula>"mensual"</formula>
    </cfRule>
  </conditionalFormatting>
  <conditionalFormatting sqref="L51">
    <cfRule type="cellIs" dxfId="4147" priority="46" operator="equal">
      <formula>"febrero"</formula>
    </cfRule>
    <cfRule type="cellIs" dxfId="4146" priority="47" operator="equal">
      <formula>"enero"</formula>
    </cfRule>
  </conditionalFormatting>
  <conditionalFormatting sqref="K73">
    <cfRule type="cellIs" dxfId="4145" priority="45" operator="equal">
      <formula>"mensual"</formula>
    </cfRule>
  </conditionalFormatting>
  <conditionalFormatting sqref="L73">
    <cfRule type="cellIs" dxfId="4144" priority="43" operator="equal">
      <formula>"febrero"</formula>
    </cfRule>
    <cfRule type="cellIs" dxfId="4143" priority="44" operator="equal">
      <formula>"enero"</formula>
    </cfRule>
  </conditionalFormatting>
  <conditionalFormatting sqref="K96">
    <cfRule type="cellIs" dxfId="4142" priority="42" operator="equal">
      <formula>"mensual"</formula>
    </cfRule>
  </conditionalFormatting>
  <conditionalFormatting sqref="L96">
    <cfRule type="cellIs" dxfId="4141" priority="40" operator="equal">
      <formula>"febrero"</formula>
    </cfRule>
    <cfRule type="cellIs" dxfId="4140" priority="41" operator="equal">
      <formula>"enero"</formula>
    </cfRule>
  </conditionalFormatting>
  <conditionalFormatting sqref="K125">
    <cfRule type="cellIs" dxfId="4139" priority="39" operator="equal">
      <formula>"mensual"</formula>
    </cfRule>
  </conditionalFormatting>
  <conditionalFormatting sqref="L125">
    <cfRule type="cellIs" dxfId="4138" priority="37" operator="equal">
      <formula>"febrero"</formula>
    </cfRule>
    <cfRule type="cellIs" dxfId="4137" priority="38" operator="equal">
      <formula>"enero"</formula>
    </cfRule>
  </conditionalFormatting>
  <conditionalFormatting sqref="K131">
    <cfRule type="cellIs" dxfId="4136" priority="36" operator="equal">
      <formula>"mensual"</formula>
    </cfRule>
  </conditionalFormatting>
  <conditionalFormatting sqref="L131">
    <cfRule type="cellIs" dxfId="4135" priority="34" operator="equal">
      <formula>"febrero"</formula>
    </cfRule>
    <cfRule type="cellIs" dxfId="4134" priority="35" operator="equal">
      <formula>"enero"</formula>
    </cfRule>
  </conditionalFormatting>
  <conditionalFormatting sqref="K145">
    <cfRule type="cellIs" dxfId="4133" priority="33" operator="equal">
      <formula>"mensual"</formula>
    </cfRule>
  </conditionalFormatting>
  <conditionalFormatting sqref="L145">
    <cfRule type="cellIs" dxfId="4132" priority="31" operator="equal">
      <formula>"febrero"</formula>
    </cfRule>
    <cfRule type="cellIs" dxfId="4131" priority="32" operator="equal">
      <formula>"enero"</formula>
    </cfRule>
  </conditionalFormatting>
  <conditionalFormatting sqref="K165">
    <cfRule type="cellIs" dxfId="4130" priority="30" operator="equal">
      <formula>"mensual"</formula>
    </cfRule>
  </conditionalFormatting>
  <conditionalFormatting sqref="L165">
    <cfRule type="cellIs" dxfId="4129" priority="28" operator="equal">
      <formula>"febrero"</formula>
    </cfRule>
    <cfRule type="cellIs" dxfId="4128" priority="29" operator="equal">
      <formula>"enero"</formula>
    </cfRule>
  </conditionalFormatting>
  <conditionalFormatting sqref="K192">
    <cfRule type="cellIs" dxfId="4127" priority="27" operator="equal">
      <formula>"mensual"</formula>
    </cfRule>
  </conditionalFormatting>
  <conditionalFormatting sqref="L192">
    <cfRule type="cellIs" dxfId="4126" priority="25" operator="equal">
      <formula>"febrero"</formula>
    </cfRule>
    <cfRule type="cellIs" dxfId="4125" priority="26" operator="equal">
      <formula>"enero"</formula>
    </cfRule>
  </conditionalFormatting>
  <conditionalFormatting sqref="K202">
    <cfRule type="cellIs" dxfId="4124" priority="24" operator="equal">
      <formula>"mensual"</formula>
    </cfRule>
  </conditionalFormatting>
  <conditionalFormatting sqref="L202">
    <cfRule type="cellIs" dxfId="4123" priority="22" operator="equal">
      <formula>"febrero"</formula>
    </cfRule>
    <cfRule type="cellIs" dxfId="4122" priority="23" operator="equal">
      <formula>"enero"</formula>
    </cfRule>
  </conditionalFormatting>
  <conditionalFormatting sqref="K213">
    <cfRule type="cellIs" dxfId="4121" priority="21" operator="equal">
      <formula>"mensual"</formula>
    </cfRule>
  </conditionalFormatting>
  <conditionalFormatting sqref="L213">
    <cfRule type="cellIs" dxfId="4120" priority="19" operator="equal">
      <formula>"febrero"</formula>
    </cfRule>
    <cfRule type="cellIs" dxfId="4119" priority="20" operator="equal">
      <formula>"enero"</formula>
    </cfRule>
  </conditionalFormatting>
  <conditionalFormatting sqref="K221">
    <cfRule type="cellIs" dxfId="4118" priority="18" operator="equal">
      <formula>"mensual"</formula>
    </cfRule>
  </conditionalFormatting>
  <conditionalFormatting sqref="L221">
    <cfRule type="cellIs" dxfId="4117" priority="16" operator="equal">
      <formula>"febrero"</formula>
    </cfRule>
    <cfRule type="cellIs" dxfId="4116" priority="17" operator="equal">
      <formula>"enero"</formula>
    </cfRule>
  </conditionalFormatting>
  <conditionalFormatting sqref="K232">
    <cfRule type="cellIs" dxfId="4115" priority="15" operator="equal">
      <formula>"mensual"</formula>
    </cfRule>
  </conditionalFormatting>
  <conditionalFormatting sqref="L232">
    <cfRule type="cellIs" dxfId="4114" priority="13" operator="equal">
      <formula>"febrero"</formula>
    </cfRule>
    <cfRule type="cellIs" dxfId="4113" priority="14" operator="equal">
      <formula>"enero"</formula>
    </cfRule>
  </conditionalFormatting>
  <conditionalFormatting sqref="K259">
    <cfRule type="cellIs" dxfId="4112" priority="12" operator="equal">
      <formula>"mensual"</formula>
    </cfRule>
  </conditionalFormatting>
  <conditionalFormatting sqref="L259">
    <cfRule type="cellIs" dxfId="4111" priority="10" operator="equal">
      <formula>"febrero"</formula>
    </cfRule>
    <cfRule type="cellIs" dxfId="4110" priority="11" operator="equal">
      <formula>"enero"</formula>
    </cfRule>
  </conditionalFormatting>
  <conditionalFormatting sqref="K281">
    <cfRule type="cellIs" dxfId="4109" priority="9" operator="equal">
      <formula>"mensual"</formula>
    </cfRule>
  </conditionalFormatting>
  <conditionalFormatting sqref="L281">
    <cfRule type="cellIs" dxfId="4108" priority="7" operator="equal">
      <formula>"febrero"</formula>
    </cfRule>
    <cfRule type="cellIs" dxfId="4107" priority="8" operator="equal">
      <formula>"enero"</formula>
    </cfRule>
  </conditionalFormatting>
  <conditionalFormatting sqref="K248">
    <cfRule type="cellIs" dxfId="4106" priority="6" operator="equal">
      <formula>"mensual"</formula>
    </cfRule>
  </conditionalFormatting>
  <conditionalFormatting sqref="L248">
    <cfRule type="cellIs" dxfId="4105" priority="4" operator="equal">
      <formula>"febrero"</formula>
    </cfRule>
    <cfRule type="cellIs" dxfId="4104" priority="5" operator="equal">
      <formula>"enero"</formula>
    </cfRule>
  </conditionalFormatting>
  <conditionalFormatting sqref="K74">
    <cfRule type="cellIs" dxfId="4103" priority="3" operator="equal">
      <formula>"mensual"</formula>
    </cfRule>
  </conditionalFormatting>
  <conditionalFormatting sqref="L74">
    <cfRule type="cellIs" dxfId="4102" priority="1" operator="equal">
      <formula>"febrero"</formula>
    </cfRule>
    <cfRule type="cellIs" dxfId="4101" priority="2" operator="equal">
      <formula>"enero"</formula>
    </cfRule>
  </conditionalFormatting>
  <hyperlinks>
    <hyperlink ref="B7" location="'PA-01'!A1" display="PA-01"/>
    <hyperlink ref="B8" location="'PA-02'!A1" display="PA-02"/>
    <hyperlink ref="B9" location="'PA-03'!A1" display="PA-03"/>
    <hyperlink ref="B10" location="'PA-04'!A1" display="PA-04"/>
    <hyperlink ref="B11" location="'PA-05'!A1" display="PA-05"/>
    <hyperlink ref="B12" location="'PA-06'!A1" display="PA-06"/>
    <hyperlink ref="B13" location="'PA-07'!A1" display="PA-07"/>
    <hyperlink ref="B14" location="'PA-08'!A1" display="PA-08"/>
    <hyperlink ref="B15" location="'PA-09'!A1" display="PA-09"/>
    <hyperlink ref="B16" location="'PA-10'!A1" display="PA-10"/>
    <hyperlink ref="B17" location="'MPM1-01'!A1" display="MPM1-01"/>
    <hyperlink ref="B18" location="'MPM1-02'!A1" display="MPM1-02"/>
    <hyperlink ref="B19" location="'MPM1-03'!A1" display="MPM1-03"/>
    <hyperlink ref="B20" location="'MPM1-04'!A1" display="MPM1-04"/>
    <hyperlink ref="B21" location="'MPM1-05'!A1" display="MPM1-05"/>
    <hyperlink ref="B22" location="'MPM1-06'!A1" display="MPM1-06"/>
    <hyperlink ref="B23" location="'MPM1-07'!A1" display="MPM1-07"/>
    <hyperlink ref="B24" location="'MPM1-08'!A1" display="MPM1-08"/>
    <hyperlink ref="B25" location="'MPM1-09'!A1" display="MPM1-09"/>
    <hyperlink ref="B31" location="'PA-11'!A1" display="PA-11"/>
    <hyperlink ref="B32" location="'PA-12'!A1" display="PA-12"/>
    <hyperlink ref="B33" location="'PA-13'!A1" display="PA-13"/>
    <hyperlink ref="B34" location="'PA-14'!A1" display="PA-14"/>
    <hyperlink ref="B35" location="'PA-15'!A1" display="PA-15"/>
    <hyperlink ref="B36" location="'PA-16'!A1" display="PA-16"/>
    <hyperlink ref="B37" location="'PA-17'!A1" display="PA-17"/>
    <hyperlink ref="B38" location="'MPM2-01'!A1" display="MPM2-01"/>
    <hyperlink ref="B39" location="'MPM2-02'!A1" display="MPM2-02"/>
    <hyperlink ref="B40" location="'MPM2-03'!A1" display="MPM2-03"/>
    <hyperlink ref="B41" location="'MPM2-04'!A1" display="MPM2-04"/>
    <hyperlink ref="B47" location="'PA-18'!A1" display="PA-18"/>
    <hyperlink ref="B48" location="'PA-19'!A1" display="PA-19"/>
    <hyperlink ref="B49" location="'PA-20'!A1" display="PA-20"/>
    <hyperlink ref="B50" location="'PA-21'!A1" display="PA-21"/>
    <hyperlink ref="B56" location="'PA-22'!A1" display="PA-22"/>
    <hyperlink ref="B57" location="'PA-23'!A1" display="PA-23"/>
    <hyperlink ref="B58" location="'PA-24'!A1" display="PA-24"/>
    <hyperlink ref="B59" location="'PA-25'!A1" display="PA-25"/>
    <hyperlink ref="B60" location="'PA-26'!A1" display="PA-26"/>
    <hyperlink ref="B61" location="'PA-27'!A1" display="PA-27"/>
    <hyperlink ref="B62" location="'PA-28'!A1" display="PA-28"/>
    <hyperlink ref="B63" location="'PA-29'!A1" display="PA-29"/>
    <hyperlink ref="B64" location="'PA-30'!A1" display="PA-30"/>
    <hyperlink ref="B65" location="'MPM4-01'!A1" display="MPM4-01"/>
    <hyperlink ref="B66" location="'MPM4-02'!A1" display="MPM4-02"/>
    <hyperlink ref="B67" location="'MPM4-03'!A1" display="MPM4-03"/>
    <hyperlink ref="B68" location="'MPM4-04'!A1" display="MPM4-04"/>
    <hyperlink ref="B69" location="'MPM4-05'!A1" display="MPM4-05"/>
    <hyperlink ref="B70" location="'MPM4-06'!A1" display="MPM4-06"/>
    <hyperlink ref="B71" location="'MPM4-07'!A1" display="MPM4-07"/>
    <hyperlink ref="B72" location="'MPM4-08'!A1" display="MPM4-08"/>
    <hyperlink ref="B79" location="'PA-31'!A1" display="PA-31"/>
    <hyperlink ref="B80" location="'PA-32'!A1" display="PA-32"/>
    <hyperlink ref="B81" location="'PA-33'!A1" display="PA-33"/>
    <hyperlink ref="B82" location="'PA-34'!A1" display="PA-34"/>
    <hyperlink ref="B83" location="'PA-35'!A1" display="PA-35"/>
    <hyperlink ref="B84" location="'PA-36'!A1" display="PA-36"/>
    <hyperlink ref="B85" location="'PA-37'!A1" display="PA-37"/>
    <hyperlink ref="B86" location="'PA-38'!A1" display="PA-38"/>
    <hyperlink ref="B87" location="'MPM5-P1-01'!A1" display="MPM5-P1-01"/>
    <hyperlink ref="B88" location="'MPM5-P1-02'!A1" display="MPM5-P1-02"/>
    <hyperlink ref="B89" location="'MPM5-P1-03'!A1" display="MPM5-P1-03"/>
    <hyperlink ref="B90" location="'MPM5-P1-04'!A1" display="MPM5-P1-04"/>
    <hyperlink ref="B91" location="'MPM5-P1-05'!A1" display="MPM5-P1-05"/>
    <hyperlink ref="B92" location="'MPM5-P1-06'!A1" display="MPM5-P1-06"/>
    <hyperlink ref="B93" location="'MPM5-P1-07'!A1" display="MPM5-P1-07"/>
    <hyperlink ref="B94" location="'MPM5-P1-08'!A1" display="MPM5-P1-08"/>
    <hyperlink ref="B95" location="'MPM5-P1-09'!A1" display="MPM5-P1-09"/>
    <hyperlink ref="B98" location="'PA-39'!A1" display="PA-39"/>
    <hyperlink ref="B99" location="'PA-40'!A1" display="PA-40"/>
    <hyperlink ref="B100" location="'PA-41'!A1" display="PA-41"/>
    <hyperlink ref="B101" location="'MPM5-P2-01'!A1" display="MPM5-P2-01"/>
    <hyperlink ref="B103" location="'PA-42'!A1" display="PA-42"/>
    <hyperlink ref="B104" location="'PA-43'!A1" display="PA-43"/>
    <hyperlink ref="B105" location="'PA-44'!A1" display="PA-44"/>
    <hyperlink ref="B106" location="'PA-45'!A1" display="PA-45"/>
    <hyperlink ref="B107" location="'MPM5-P3-01'!A1" display="MPM5-P3-01"/>
    <hyperlink ref="B112" location="'PA-46'!A1" display="PA-46"/>
    <hyperlink ref="B113" location="'PA-47'!A1" display="PA-47"/>
    <hyperlink ref="B114" location="'PA-48'!A1" display="PA-48"/>
    <hyperlink ref="B115" location="'PA-49'!A1" display="PA-49"/>
    <hyperlink ref="B116" location="'MPA1-P1-01'!A1" display="MPA1-P1-01"/>
    <hyperlink ref="B117" location="'MPA1-P1-02'!A1" display="MPA1-P1-02"/>
    <hyperlink ref="B118" location="'MPA1-P1-03'!A1" display="MPA1-P1-03"/>
    <hyperlink ref="B119" location="'MPA1-P1-04'!A1" display="MPA1-P1-04"/>
    <hyperlink ref="B120" location="'MPA1-P1-05'!A1" display="MPA1-P1-05"/>
    <hyperlink ref="B121" location="'MPA1-P1-06'!A1" display="MPA1-P1-06"/>
    <hyperlink ref="B122" location="'MPA1-P1-07'!A1" display="MPA1-P1-07"/>
    <hyperlink ref="B123" location="'MPA1-P1-08'!A1" display="MPA1-P1-08"/>
    <hyperlink ref="B124" location="'MPA1-P1-09'!A1" display="MPA1-P1-09"/>
    <hyperlink ref="B127" location="'PA-50'!A1" display="PA-50"/>
    <hyperlink ref="B128" location="'PA-51'!A1" display="PA-51"/>
    <hyperlink ref="B129" location="'MPA1-P2-01'!A1" display="MPA1-P2-01"/>
    <hyperlink ref="B130" location="'MPA1-P2-02'!A1" display="MPA1-P2-02"/>
    <hyperlink ref="B133" location="'PA-52'!A1" display="PA-52"/>
    <hyperlink ref="B134" location="'MPA1-P3-01'!A1" display="MPA1-P3-01"/>
    <hyperlink ref="B135" location="'MPA1-P3-02'!A1" display="MPA1-P3-02"/>
    <hyperlink ref="B136" location="'MPA1-P3-03'!A1" display="MPA1-P3-03"/>
    <hyperlink ref="B137" location="'MPA1-P3-04'!A1" display="MPA1-P3-04"/>
    <hyperlink ref="B139" location="'PA-53'!A1" display="PA-53"/>
    <hyperlink ref="B140" location="'PA-54'!A1" display="PA-54"/>
    <hyperlink ref="B141" location="'PA-55'!A1" display="PA-55"/>
    <hyperlink ref="B142" location="'MPA1-P4-01'!A1" display="MPA1-P4-01"/>
    <hyperlink ref="B143" location="'MPA1-P4-02'!A1" display="MPA1-P4-02"/>
    <hyperlink ref="B144" location="'MPA1-P4-03'!A1" display="MPA1-P4-03"/>
    <hyperlink ref="B147" location="'PA-56'!A1" display="PA-56"/>
    <hyperlink ref="B148" location="'PA-57'!A1" display="PA-57"/>
    <hyperlink ref="B149" location="'PA-58'!A1" display="PA-58"/>
    <hyperlink ref="B150" location="'PA-59'!A1" display="PA-59"/>
    <hyperlink ref="B151" location="'PA-60'!A1" display="PA-60"/>
    <hyperlink ref="B152" location="'PA-61'!A1" display="PA-61"/>
    <hyperlink ref="B153" location="'PA-62'!A1" display="PA-62"/>
    <hyperlink ref="B154" location="'MPA1-P5-01'!A1" display="MPA1-P5-01"/>
    <hyperlink ref="B155" location="'MPA1-P5-02'!A1" display="MPA1-P5-02"/>
    <hyperlink ref="B156" location="'MPA1-P5-03'!A1" display="MPA1-P5-03"/>
    <hyperlink ref="B157" location="'MPA1-P5-04'!A1" display="MPA1-P5-04"/>
    <hyperlink ref="B158" location="'MPA1-P5-05'!A1" display="MPA1-P5-05"/>
    <hyperlink ref="B159" location="'MPA1-P5-06'!A1" display="MPA1-P5-06"/>
    <hyperlink ref="B160" location="'MPA1-P5-07'!A1" display="MPA1-P5-07"/>
    <hyperlink ref="B161" location="'MPA1-P5-08'!A1" display="MPA1-P5-08"/>
    <hyperlink ref="B162" location="'MPA1-P5-09'!A1" display="MPA1-P5-09"/>
    <hyperlink ref="B163" location="'MPA1-P5-10'!A1" display="MPA1-P5-10"/>
    <hyperlink ref="B164" location="'MPA1-P5-11'!A1" display="MPA1-P5-11"/>
    <hyperlink ref="B167" location="'PA-63'!A1" display="PA-63"/>
    <hyperlink ref="B168" location="'PA-64'!A1" display="PA-64"/>
    <hyperlink ref="B173" location="'PA-65'!A1" display="PA-65"/>
    <hyperlink ref="B174" location="'MPA2-01'!A1" display="MPA2-01"/>
    <hyperlink ref="B175" location="'MPA2-02'!A1" display="MPA2-02"/>
    <hyperlink ref="B176" location="'MPA2-03'!A1" display="MPA2-03"/>
    <hyperlink ref="B182" location="'PA-66'!A1" display="PA-66"/>
    <hyperlink ref="B183" location="'PA-67'!A1" display="PA-67"/>
    <hyperlink ref="B188" location="'PA-68'!A1" display="PA-68"/>
    <hyperlink ref="B189" location="'PA-69'!A1" display="PA-69"/>
    <hyperlink ref="B190" location="'PA-70'!A1" display="PA-70"/>
    <hyperlink ref="B191" location="'PA-71'!A1" display="PA-71"/>
    <hyperlink ref="B197" location="'PA-72'!A1" display="PA-72"/>
    <hyperlink ref="B198" location="'PA-73'!A1" display="PA-73"/>
    <hyperlink ref="B199" location="'PA-74'!A1" display="PA-74"/>
    <hyperlink ref="B200" location="'MPA5-P2-01'!A1" display="MPA5-P2-01"/>
    <hyperlink ref="B201" location="'MPA5-P2-02'!A1" display="MPA5-P2-02"/>
    <hyperlink ref="B207" location="'PA-75'!A1" display="PA-75"/>
    <hyperlink ref="B208" location="'PA-76'!A1" display="PA-76"/>
    <hyperlink ref="B209" location="'MPA6-01'!A1" display="MPA6-01"/>
    <hyperlink ref="B210" location="'MPA6-02'!A1" display="MPA6-02"/>
    <hyperlink ref="B211" location="'MPA6-03'!A1" display="MPA6-03"/>
    <hyperlink ref="B212" location="'MPA6-04'!A1" display="MPA6-04"/>
    <hyperlink ref="B218" location="'PA-77'!A1" display="PA-77"/>
    <hyperlink ref="B219" location="'PA-78'!A1" display="PA-78"/>
    <hyperlink ref="B220" location="'PA-79'!A1" display="PA-79"/>
    <hyperlink ref="B226" location="'PA-80'!A1" display="PA-80"/>
    <hyperlink ref="B227" location="'PA-81'!A1" display="PA-81"/>
    <hyperlink ref="B228" location="'PA-82'!A1" display="PA-82"/>
    <hyperlink ref="B229" location="'PA-83'!A1" display="PA-83"/>
    <hyperlink ref="B230" location="'PA-84'!A1" display="PA-84"/>
    <hyperlink ref="B231" location="'PA-85'!A1" display="PA-85"/>
    <hyperlink ref="B234" location="'MPE1-02'!A1" display="MPE1-02"/>
    <hyperlink ref="B239" location="'PA-86'!A1" display="PA-86"/>
    <hyperlink ref="B240" location="'PA-87'!A1" display="PA-87"/>
    <hyperlink ref="B241" location="'PA-88'!A1" display="PA-88"/>
    <hyperlink ref="B242" location="'PA-89'!A1" display="PA-89"/>
    <hyperlink ref="B243" location="'MPE2-01'!A1" display="MPE2-01"/>
    <hyperlink ref="B244" location="'MPE2-02'!A1" display="MPE2-02"/>
    <hyperlink ref="B245" location="'MPE2-03'!A1" display="MPE2-03"/>
    <hyperlink ref="B246" location="'MPE2-04'!A1" display="MPE2-04"/>
    <hyperlink ref="B247" location="'MPE2-05'!A1" display="MPE2-05"/>
    <hyperlink ref="B253" location="'PA-90'!A1" display="PA-90"/>
    <hyperlink ref="B254" location="'PA-91'!A1" display="PA-91"/>
    <hyperlink ref="B255" location="'PA-92'!A1" display="PA-92"/>
    <hyperlink ref="B256" location="'PA-93'!A1" display="PA-93"/>
    <hyperlink ref="B257" location="'PA-94'!A1" display="PA-94"/>
    <hyperlink ref="B258" location="'PA-95'!A1" display="PA-95"/>
    <hyperlink ref="B264" location="'PA-96'!A1" display="PA-96"/>
    <hyperlink ref="B265" location="'PA-97'!A1" display="PA-97"/>
    <hyperlink ref="B266" location="'PA-98'!A1" display="PA-98"/>
    <hyperlink ref="B267" location="'MPEV1-P1-01'!A1" display="MPEV1-P1-01"/>
    <hyperlink ref="B268" location="'MPEV1-P1-02'!A1" display="MPEV1-P1-02"/>
    <hyperlink ref="B270" location="'PA-99'!A1" display="PA-99"/>
    <hyperlink ref="B271" location="'PA-100'!A1" display="PA-100"/>
    <hyperlink ref="B272" location="'PA-101'!A1" display="PA-101"/>
    <hyperlink ref="B273" location="'PA-102'!A1" display="PA-102"/>
    <hyperlink ref="B278" location="'PA-103'!A1" display="PA-103"/>
    <hyperlink ref="B279" location="'PA-104'!A1" display="PA-104"/>
    <hyperlink ref="B280" location="'PA-105'!A1" display="PA-105"/>
    <hyperlink ref="B282" location="'PA-106'!A1" display="PA-106"/>
    <hyperlink ref="B26" location="'MPM1-10'!A1" display="MPM1-10"/>
    <hyperlink ref="B42" location="'MPM2-05'!A1" display="MPM2-05"/>
    <hyperlink ref="B51" location="'MPM3-01'!A1" display="MPM3-01"/>
    <hyperlink ref="B73" location="'MPM4-09'!A1" display="MPM4-09"/>
    <hyperlink ref="B96" location="'MPM5-P1-10'!A1" display="MPM5-P1-10"/>
    <hyperlink ref="B125" location="'MPA1-P1-10'!A1" display="MPA1-P1-10"/>
    <hyperlink ref="B131" location="'MPA1-P2-03'!A1" display="MPA1-P2-03"/>
    <hyperlink ref="B145" location="'MPA1-P4-04'!A1" display="MPA1-P4-04"/>
    <hyperlink ref="B165" location="'MPA1-P5-12'!A1" display="MPA1-P5-12"/>
    <hyperlink ref="B192" location="'MPA4-01'!A1" display="MPA4-01"/>
    <hyperlink ref="B202" location="'MPA5-P2-03'!A1" display="MPA5-P2-03"/>
    <hyperlink ref="B213" location="'MPA6-05'!A1" display="MPA6-05"/>
    <hyperlink ref="B221" location="'MPA7-01'!A1" display="MPA7-01"/>
    <hyperlink ref="B232" location="'MPE1-01'!A1" display="MPE1-01"/>
    <hyperlink ref="B259" location="'MPE3-01'!A1" display="MPE3-01"/>
    <hyperlink ref="B281" location="'MPEV2-P1-01'!A1" display="MPEV2-P1-01"/>
    <hyperlink ref="B248" location="'MPE2-06'!A1" display="MPE2-06"/>
    <hyperlink ref="B74" location="'MPM4-10'!Área_de_impresión" display="MPM4-10"/>
  </hyperlink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0070C0"/>
  </sheetPr>
  <dimension ref="B1:AV113"/>
  <sheetViews>
    <sheetView topLeftCell="A58" zoomScaleNormal="100" workbookViewId="0">
      <selection activeCell="L80" sqref="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119</v>
      </c>
      <c r="O10" s="2"/>
    </row>
    <row r="11" spans="2:24" ht="3.95" customHeight="1" x14ac:dyDescent="0.25">
      <c r="B11" s="2"/>
      <c r="D11" s="6"/>
      <c r="O11" s="2"/>
    </row>
    <row r="12" spans="2:24" ht="36" customHeight="1" x14ac:dyDescent="0.25">
      <c r="B12" s="2"/>
      <c r="D12" s="329" t="s">
        <v>5</v>
      </c>
      <c r="E12" s="330"/>
      <c r="F12" s="331" t="s">
        <v>2095</v>
      </c>
      <c r="G12" s="332"/>
      <c r="H12" s="332"/>
      <c r="I12" s="332"/>
      <c r="J12" s="332"/>
      <c r="K12" s="332"/>
      <c r="L12" s="332"/>
      <c r="M12" s="333"/>
      <c r="O12" s="2"/>
      <c r="W12" s="3" t="str">
        <f>+F23</f>
        <v>Mensual</v>
      </c>
      <c r="X12" s="3" t="str">
        <f>+F71</f>
        <v>Abril</v>
      </c>
    </row>
    <row r="13" spans="2:24" ht="3.95" customHeight="1" x14ac:dyDescent="0.25">
      <c r="B13" s="2"/>
      <c r="O13" s="2"/>
    </row>
    <row r="14" spans="2:24" ht="36" customHeight="1" x14ac:dyDescent="0.25">
      <c r="B14" s="2"/>
      <c r="D14" s="329" t="s">
        <v>6</v>
      </c>
      <c r="E14" s="330"/>
      <c r="F14" s="331" t="s">
        <v>2096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8104</v>
      </c>
      <c r="G22" s="328" t="s">
        <v>9</v>
      </c>
      <c r="H22" s="328"/>
      <c r="I22" s="8">
        <v>20000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60000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2097</v>
      </c>
      <c r="G59" s="335"/>
      <c r="H59" s="335"/>
      <c r="I59" s="335"/>
      <c r="J59" s="335"/>
      <c r="K59" s="335"/>
      <c r="L59" s="335"/>
      <c r="M59" s="335"/>
      <c r="O59" s="2"/>
    </row>
    <row r="60" spans="2:15" ht="27" customHeight="1" x14ac:dyDescent="0.25">
      <c r="B60" s="2"/>
      <c r="D60" s="350" t="s">
        <v>35</v>
      </c>
      <c r="E60" s="350"/>
      <c r="F60" s="335" t="s">
        <v>2098</v>
      </c>
      <c r="G60" s="335"/>
      <c r="H60" s="335"/>
      <c r="I60" s="335"/>
      <c r="J60" s="335"/>
      <c r="K60" s="335"/>
      <c r="L60" s="335"/>
      <c r="M60" s="335"/>
      <c r="O60" s="2"/>
    </row>
    <row r="61" spans="2:15" ht="27" customHeight="1" x14ac:dyDescent="0.25">
      <c r="B61" s="2"/>
      <c r="D61" s="350" t="s">
        <v>36</v>
      </c>
      <c r="E61" s="350"/>
      <c r="F61" s="335" t="s">
        <v>630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0.16</v>
      </c>
      <c r="H78" s="16">
        <v>0.161</v>
      </c>
      <c r="I78" s="16">
        <v>0.18</v>
      </c>
      <c r="J78" s="16">
        <v>0.18099999999999999</v>
      </c>
      <c r="K78" s="16">
        <v>0.19900000000000001</v>
      </c>
      <c r="L78" s="16">
        <v>0.2</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v>0.2</v>
      </c>
      <c r="H79" s="16">
        <v>0.20100000000000001</v>
      </c>
      <c r="I79" s="16">
        <v>0.3</v>
      </c>
      <c r="J79" s="16">
        <v>0.30099999999999999</v>
      </c>
      <c r="K79" s="16">
        <v>0.44900000000000001</v>
      </c>
      <c r="L79" s="16">
        <v>0.45</v>
      </c>
      <c r="M79" s="16"/>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t="s">
        <v>500</v>
      </c>
      <c r="G80" s="16">
        <v>0.2</v>
      </c>
      <c r="H80" s="16">
        <v>0.20100000000000001</v>
      </c>
      <c r="I80" s="16">
        <v>0.3</v>
      </c>
      <c r="J80" s="16">
        <v>0.30099999999999999</v>
      </c>
      <c r="K80" s="16">
        <v>0.44900000000000001</v>
      </c>
      <c r="L80" s="16">
        <v>0.45</v>
      </c>
      <c r="M80" s="16"/>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0.3</v>
      </c>
      <c r="H81" s="16">
        <v>0.30099999999999999</v>
      </c>
      <c r="I81" s="16">
        <v>0.4</v>
      </c>
      <c r="J81" s="16">
        <v>0.40100000000000002</v>
      </c>
      <c r="K81" s="16">
        <v>0.499</v>
      </c>
      <c r="L81" s="16">
        <v>0.5</v>
      </c>
      <c r="M81" s="16"/>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0.4</v>
      </c>
      <c r="H82" s="16">
        <v>0.40100000000000002</v>
      </c>
      <c r="I82" s="16">
        <v>0.5</v>
      </c>
      <c r="J82" s="16">
        <v>0.501</v>
      </c>
      <c r="K82" s="16">
        <v>0.64900000000000002</v>
      </c>
      <c r="L82" s="16">
        <v>0.65</v>
      </c>
      <c r="M82" s="16"/>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0.5</v>
      </c>
      <c r="H83" s="16">
        <v>0.501</v>
      </c>
      <c r="I83" s="16">
        <v>0.65</v>
      </c>
      <c r="J83" s="16">
        <v>0.65100000000000002</v>
      </c>
      <c r="K83" s="16">
        <v>0.749</v>
      </c>
      <c r="L83" s="16">
        <v>0.75</v>
      </c>
      <c r="M83" s="16"/>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0.7</v>
      </c>
      <c r="H84" s="16">
        <v>0.70099999999999996</v>
      </c>
      <c r="I84" s="16">
        <v>0.75</v>
      </c>
      <c r="J84" s="16">
        <v>0.751</v>
      </c>
      <c r="K84" s="16">
        <v>0.84899999999999998</v>
      </c>
      <c r="L84" s="16">
        <v>0.85</v>
      </c>
      <c r="M84" s="16"/>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0.8</v>
      </c>
      <c r="H85" s="16">
        <v>0.80100000000000005</v>
      </c>
      <c r="I85" s="16">
        <v>0.85</v>
      </c>
      <c r="J85" s="16">
        <v>0.85099999999999998</v>
      </c>
      <c r="K85" s="16">
        <v>0.999</v>
      </c>
      <c r="L85" s="16"/>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0.8</v>
      </c>
      <c r="H86" s="16">
        <v>0.80100000000000005</v>
      </c>
      <c r="I86" s="16">
        <v>0.85</v>
      </c>
      <c r="J86" s="16">
        <v>0.85099999999999998</v>
      </c>
      <c r="K86" s="16">
        <v>0.999</v>
      </c>
      <c r="L86" s="16"/>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2099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2100</v>
      </c>
      <c r="G97" s="335"/>
      <c r="H97" s="335"/>
      <c r="I97" s="335"/>
      <c r="J97" s="335"/>
      <c r="K97" s="335"/>
      <c r="L97" s="335"/>
      <c r="M97" s="335"/>
      <c r="O97" s="2"/>
    </row>
    <row r="98" spans="2:15" ht="28.5" customHeight="1" x14ac:dyDescent="0.25">
      <c r="B98" s="2"/>
      <c r="D98" s="350" t="s">
        <v>36</v>
      </c>
      <c r="E98" s="350"/>
      <c r="F98" s="335" t="s">
        <v>491</v>
      </c>
      <c r="G98" s="335"/>
      <c r="H98" s="335"/>
      <c r="I98" s="335"/>
      <c r="J98" s="335"/>
      <c r="K98" s="335"/>
      <c r="L98" s="335"/>
      <c r="M98" s="335"/>
      <c r="O98" s="2"/>
    </row>
    <row r="99" spans="2:15" ht="3.95" customHeight="1" x14ac:dyDescent="0.25">
      <c r="B99" s="2"/>
      <c r="O99" s="2"/>
    </row>
    <row r="100" spans="2:15" ht="138.75" customHeight="1" x14ac:dyDescent="0.25">
      <c r="B100" s="2"/>
      <c r="D100" s="329" t="s">
        <v>62</v>
      </c>
      <c r="E100" s="330"/>
      <c r="F100" s="331" t="s">
        <v>76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1725</v>
      </c>
      <c r="K103" s="21"/>
      <c r="O103" s="2"/>
    </row>
    <row r="104" spans="2:15" ht="27.75" customHeight="1" x14ac:dyDescent="0.25">
      <c r="B104" s="2"/>
      <c r="D104" s="322"/>
      <c r="E104" s="323"/>
      <c r="F104" s="19" t="s">
        <v>67</v>
      </c>
      <c r="G104" s="324" t="s">
        <v>1726</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78" priority="29">
      <formula>+IF($F$43="no",1,0)</formula>
    </cfRule>
  </conditionalFormatting>
  <conditionalFormatting sqref="F32:M33">
    <cfRule type="expression" dxfId="3377" priority="28">
      <formula>+IF($Q$30="NA",1,0)</formula>
    </cfRule>
  </conditionalFormatting>
  <conditionalFormatting sqref="F33:M33">
    <cfRule type="expression" dxfId="3376" priority="27">
      <formula>+IF($Q$33=0,1,0)</formula>
    </cfRule>
  </conditionalFormatting>
  <conditionalFormatting sqref="F47:M47">
    <cfRule type="expression" dxfId="3375" priority="26">
      <formula>+IF($Q$47=0,1,0)</formula>
    </cfRule>
  </conditionalFormatting>
  <conditionalFormatting sqref="F73:G73">
    <cfRule type="cellIs" dxfId="3374" priority="12" operator="equal">
      <formula>"optimo"</formula>
    </cfRule>
    <cfRule type="cellIs" dxfId="3373" priority="13" operator="equal">
      <formula>"critico"</formula>
    </cfRule>
  </conditionalFormatting>
  <conditionalFormatting sqref="H73:I73">
    <cfRule type="cellIs" dxfId="3372" priority="10" operator="equal">
      <formula>"Adecuado"</formula>
    </cfRule>
    <cfRule type="cellIs" dxfId="3371" priority="11" operator="equal">
      <formula>"en riesgo"</formula>
    </cfRule>
  </conditionalFormatting>
  <conditionalFormatting sqref="J73:K73">
    <cfRule type="cellIs" dxfId="3370" priority="8" operator="equal">
      <formula>"Adecuado"</formula>
    </cfRule>
    <cfRule type="cellIs" dxfId="3369" priority="9" operator="equal">
      <formula>"en riesgo"</formula>
    </cfRule>
  </conditionalFormatting>
  <conditionalFormatting sqref="L73:M73">
    <cfRule type="cellIs" dxfId="3368" priority="6" operator="equal">
      <formula>"optimo"</formula>
    </cfRule>
    <cfRule type="cellIs" dxfId="3367" priority="7" operator="equal">
      <formula>"critico"</formula>
    </cfRule>
  </conditionalFormatting>
  <conditionalFormatting sqref="F75:M86">
    <cfRule type="expression" dxfId="3366" priority="5">
      <formula>+IF($AK75=0,1)</formula>
    </cfRule>
  </conditionalFormatting>
  <conditionalFormatting sqref="F103:G104">
    <cfRule type="expression" dxfId="3365"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3">
    <tabColor rgb="FF0070C0"/>
  </sheetPr>
  <dimension ref="B1:AV113"/>
  <sheetViews>
    <sheetView topLeftCell="A58" zoomScaleNormal="10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330</v>
      </c>
      <c r="O10" s="2"/>
    </row>
    <row r="11" spans="2:24" ht="3.95" customHeight="1" x14ac:dyDescent="0.25">
      <c r="B11" s="2"/>
      <c r="D11" s="6"/>
      <c r="O11" s="2"/>
    </row>
    <row r="12" spans="2:24" ht="36" customHeight="1" x14ac:dyDescent="0.25">
      <c r="B12" s="2"/>
      <c r="D12" s="329" t="s">
        <v>5</v>
      </c>
      <c r="E12" s="330"/>
      <c r="F12" s="331" t="s">
        <v>331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930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0.98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931</v>
      </c>
      <c r="G59" s="335"/>
      <c r="H59" s="335"/>
      <c r="I59" s="335"/>
      <c r="J59" s="335"/>
      <c r="K59" s="335"/>
      <c r="L59" s="335"/>
      <c r="M59" s="335"/>
      <c r="O59" s="2"/>
    </row>
    <row r="60" spans="2:15" ht="27.75" customHeight="1" x14ac:dyDescent="0.25">
      <c r="B60" s="2"/>
      <c r="D60" s="350" t="s">
        <v>35</v>
      </c>
      <c r="E60" s="350"/>
      <c r="F60" s="335" t="s">
        <v>932</v>
      </c>
      <c r="G60" s="335"/>
      <c r="H60" s="335"/>
      <c r="I60" s="335"/>
      <c r="J60" s="335"/>
      <c r="K60" s="335"/>
      <c r="L60" s="335"/>
      <c r="M60" s="335"/>
      <c r="O60" s="2"/>
    </row>
    <row r="61" spans="2:15" ht="27.75" customHeight="1" x14ac:dyDescent="0.25">
      <c r="B61" s="2"/>
      <c r="D61" s="350" t="s">
        <v>36</v>
      </c>
      <c r="E61" s="350"/>
      <c r="F61" s="335" t="s">
        <v>933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0.93899999999999995</v>
      </c>
      <c r="H77" s="16">
        <v>0.94</v>
      </c>
      <c r="I77" s="16">
        <v>0.96399999999999997</v>
      </c>
      <c r="J77" s="16">
        <v>0.96499999999999997</v>
      </c>
      <c r="K77" s="16">
        <v>0.97899999999999998</v>
      </c>
      <c r="L77" s="16">
        <v>0.98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0.93899999999999995</v>
      </c>
      <c r="H80" s="16">
        <v>0.94</v>
      </c>
      <c r="I80" s="16">
        <v>0.96399999999999997</v>
      </c>
      <c r="J80" s="16">
        <v>0.96499999999999997</v>
      </c>
      <c r="K80" s="16">
        <v>0.97899999999999998</v>
      </c>
      <c r="L80" s="16">
        <v>0.98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0.93899999999999995</v>
      </c>
      <c r="H83" s="16">
        <v>0.94</v>
      </c>
      <c r="I83" s="16">
        <v>0.96399999999999997</v>
      </c>
      <c r="J83" s="16">
        <v>0.96499999999999997</v>
      </c>
      <c r="K83" s="16">
        <v>0.97899999999999998</v>
      </c>
      <c r="L83" s="16">
        <v>0.98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0.93899999999999995</v>
      </c>
      <c r="H86" s="16">
        <v>0.94</v>
      </c>
      <c r="I86" s="16">
        <v>0.96399999999999997</v>
      </c>
      <c r="J86" s="16">
        <v>0.96499999999999997</v>
      </c>
      <c r="K86" s="16">
        <v>0.97899999999999998</v>
      </c>
      <c r="L86" s="16">
        <v>0.98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934</v>
      </c>
      <c r="G97" s="335"/>
      <c r="H97" s="335"/>
      <c r="I97" s="335"/>
      <c r="J97" s="335"/>
      <c r="K97" s="335"/>
      <c r="L97" s="335"/>
      <c r="M97" s="335"/>
      <c r="O97" s="2"/>
    </row>
    <row r="98" spans="2:15" ht="42" customHeight="1" x14ac:dyDescent="0.25">
      <c r="B98" s="2"/>
      <c r="D98" s="350" t="s">
        <v>36</v>
      </c>
      <c r="E98" s="350"/>
      <c r="F98" s="335" t="s">
        <v>935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918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92" priority="31">
      <formula>+IF($F$43="no",1,0)</formula>
    </cfRule>
  </conditionalFormatting>
  <conditionalFormatting sqref="F32:M33">
    <cfRule type="expression" dxfId="1891" priority="30">
      <formula>+IF($Q$30="NA",1,0)</formula>
    </cfRule>
  </conditionalFormatting>
  <conditionalFormatting sqref="F33:M33">
    <cfRule type="expression" dxfId="1890" priority="29">
      <formula>+IF($Q$33=0,1,0)</formula>
    </cfRule>
  </conditionalFormatting>
  <conditionalFormatting sqref="F47:M47">
    <cfRule type="expression" dxfId="1889" priority="28">
      <formula>+IF($Q$47=0,1,0)</formula>
    </cfRule>
  </conditionalFormatting>
  <conditionalFormatting sqref="F73:G73">
    <cfRule type="cellIs" dxfId="1888" priority="17" operator="equal">
      <formula>"optimo"</formula>
    </cfRule>
    <cfRule type="cellIs" dxfId="1887" priority="18" operator="equal">
      <formula>"critico"</formula>
    </cfRule>
  </conditionalFormatting>
  <conditionalFormatting sqref="H73:I73">
    <cfRule type="cellIs" dxfId="1886" priority="15" operator="equal">
      <formula>"Adecuado"</formula>
    </cfRule>
    <cfRule type="cellIs" dxfId="1885" priority="16" operator="equal">
      <formula>"en riesgo"</formula>
    </cfRule>
  </conditionalFormatting>
  <conditionalFormatting sqref="J73:K73">
    <cfRule type="cellIs" dxfId="1884" priority="13" operator="equal">
      <formula>"Adecuado"</formula>
    </cfRule>
    <cfRule type="cellIs" dxfId="1883" priority="14" operator="equal">
      <formula>"en riesgo"</formula>
    </cfRule>
  </conditionalFormatting>
  <conditionalFormatting sqref="L73:M73">
    <cfRule type="cellIs" dxfId="1882" priority="11" operator="equal">
      <formula>"optimo"</formula>
    </cfRule>
    <cfRule type="cellIs" dxfId="1881" priority="12" operator="equal">
      <formula>"critico"</formula>
    </cfRule>
  </conditionalFormatting>
  <conditionalFormatting sqref="F75:M86">
    <cfRule type="expression" dxfId="1880" priority="10">
      <formula>+IF($AK75=0,1)</formula>
    </cfRule>
  </conditionalFormatting>
  <conditionalFormatting sqref="F103:G104">
    <cfRule type="expression" dxfId="1879" priority="9">
      <formula>+IF($G$102="No",1,0)</formula>
    </cfRule>
  </conditionalFormatting>
  <conditionalFormatting sqref="F51">
    <cfRule type="expression" dxfId="1878" priority="8">
      <formula>+IF($F$43="no",1,0)</formula>
    </cfRule>
  </conditionalFormatting>
  <conditionalFormatting sqref="I51">
    <cfRule type="expression" dxfId="1877"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4">
    <tabColor rgb="FF0070C0"/>
  </sheetPr>
  <dimension ref="B1:AV113"/>
  <sheetViews>
    <sheetView topLeftCell="A49"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332</v>
      </c>
      <c r="O10" s="2"/>
    </row>
    <row r="11" spans="2:24" ht="3.95" customHeight="1" x14ac:dyDescent="0.25">
      <c r="B11" s="2"/>
      <c r="D11" s="6"/>
      <c r="O11" s="2"/>
    </row>
    <row r="12" spans="2:24" ht="36" customHeight="1" x14ac:dyDescent="0.25">
      <c r="B12" s="2"/>
      <c r="D12" s="329" t="s">
        <v>5</v>
      </c>
      <c r="E12" s="330"/>
      <c r="F12" s="331" t="s">
        <v>333</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923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925</v>
      </c>
      <c r="G59" s="335"/>
      <c r="H59" s="335"/>
      <c r="I59" s="335"/>
      <c r="J59" s="335"/>
      <c r="K59" s="335"/>
      <c r="L59" s="335"/>
      <c r="M59" s="335"/>
      <c r="O59" s="2"/>
    </row>
    <row r="60" spans="2:15" ht="27.75" customHeight="1" x14ac:dyDescent="0.25">
      <c r="B60" s="2"/>
      <c r="D60" s="350" t="s">
        <v>35</v>
      </c>
      <c r="E60" s="350"/>
      <c r="F60" s="335" t="s">
        <v>926</v>
      </c>
      <c r="G60" s="335"/>
      <c r="H60" s="335"/>
      <c r="I60" s="335"/>
      <c r="J60" s="335"/>
      <c r="K60" s="335"/>
      <c r="L60" s="335"/>
      <c r="M60" s="335"/>
      <c r="O60" s="2"/>
    </row>
    <row r="61" spans="2:15" ht="27.75" customHeight="1" x14ac:dyDescent="0.25">
      <c r="B61" s="2"/>
      <c r="D61" s="350" t="s">
        <v>36</v>
      </c>
      <c r="E61" s="350"/>
      <c r="F61" s="335" t="s">
        <v>927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0.249</v>
      </c>
      <c r="J80" s="16">
        <v>0.25</v>
      </c>
      <c r="K80" s="16">
        <v>0.34899999999999998</v>
      </c>
      <c r="L80" s="16">
        <v>0.35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0.44900000000000001</v>
      </c>
      <c r="H83" s="16">
        <v>0.45</v>
      </c>
      <c r="I83" s="16">
        <v>0.64900000000000002</v>
      </c>
      <c r="J83" s="16">
        <v>0.65</v>
      </c>
      <c r="K83" s="16">
        <v>0.749</v>
      </c>
      <c r="L83" s="16">
        <v>0.75</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0.749</v>
      </c>
      <c r="H86" s="16">
        <v>0.75</v>
      </c>
      <c r="I86" s="16">
        <v>0.79900000000000004</v>
      </c>
      <c r="J86" s="16">
        <v>0.8</v>
      </c>
      <c r="K86" s="16">
        <v>0.89900000000000002</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919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928</v>
      </c>
      <c r="G97" s="335"/>
      <c r="H97" s="335"/>
      <c r="I97" s="335"/>
      <c r="J97" s="335"/>
      <c r="K97" s="335"/>
      <c r="L97" s="335"/>
      <c r="M97" s="335"/>
      <c r="O97" s="2"/>
    </row>
    <row r="98" spans="2:15" ht="42" customHeight="1" x14ac:dyDescent="0.25">
      <c r="B98" s="2"/>
      <c r="D98" s="350" t="s">
        <v>36</v>
      </c>
      <c r="E98" s="350"/>
      <c r="F98" s="335" t="s">
        <v>929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920</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76" priority="31">
      <formula>+IF($F$43="no",1,0)</formula>
    </cfRule>
  </conditionalFormatting>
  <conditionalFormatting sqref="F32:M33">
    <cfRule type="expression" dxfId="1875" priority="30">
      <formula>+IF($Q$30="NA",1,0)</formula>
    </cfRule>
  </conditionalFormatting>
  <conditionalFormatting sqref="F33:M33">
    <cfRule type="expression" dxfId="1874" priority="29">
      <formula>+IF($Q$33=0,1,0)</formula>
    </cfRule>
  </conditionalFormatting>
  <conditionalFormatting sqref="F47:M47">
    <cfRule type="expression" dxfId="1873" priority="28">
      <formula>+IF($Q$47=0,1,0)</formula>
    </cfRule>
  </conditionalFormatting>
  <conditionalFormatting sqref="F73:G73">
    <cfRule type="cellIs" dxfId="1872" priority="14" operator="equal">
      <formula>"optimo"</formula>
    </cfRule>
    <cfRule type="cellIs" dxfId="1871" priority="15" operator="equal">
      <formula>"critico"</formula>
    </cfRule>
  </conditionalFormatting>
  <conditionalFormatting sqref="H73:I73">
    <cfRule type="cellIs" dxfId="1870" priority="12" operator="equal">
      <formula>"Adecuado"</formula>
    </cfRule>
    <cfRule type="cellIs" dxfId="1869" priority="13" operator="equal">
      <formula>"en riesgo"</formula>
    </cfRule>
  </conditionalFormatting>
  <conditionalFormatting sqref="J73:K73">
    <cfRule type="cellIs" dxfId="1868" priority="10" operator="equal">
      <formula>"Adecuado"</formula>
    </cfRule>
    <cfRule type="cellIs" dxfId="1867" priority="11" operator="equal">
      <formula>"en riesgo"</formula>
    </cfRule>
  </conditionalFormatting>
  <conditionalFormatting sqref="L73:M73">
    <cfRule type="cellIs" dxfId="1866" priority="8" operator="equal">
      <formula>"optimo"</formula>
    </cfRule>
    <cfRule type="cellIs" dxfId="1865" priority="9" operator="equal">
      <formula>"critico"</formula>
    </cfRule>
  </conditionalFormatting>
  <conditionalFormatting sqref="F75:M86">
    <cfRule type="expression" dxfId="1864" priority="7">
      <formula>+IF($AK75=0,1)</formula>
    </cfRule>
  </conditionalFormatting>
  <conditionalFormatting sqref="F103:G104">
    <cfRule type="expression" dxfId="1863" priority="6">
      <formula>+IF($G$102="No",1,0)</formula>
    </cfRule>
  </conditionalFormatting>
  <conditionalFormatting sqref="F51">
    <cfRule type="expression" dxfId="1862" priority="5">
      <formula>+IF($F$43="no",1,0)</formula>
    </cfRule>
  </conditionalFormatting>
  <conditionalFormatting sqref="I51">
    <cfRule type="expression" dxfId="186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5">
    <tabColor rgb="FF0070C0"/>
  </sheetPr>
  <dimension ref="B1:AV113"/>
  <sheetViews>
    <sheetView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1364</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1999</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soporte</v>
      </c>
    </row>
    <row r="31" spans="2:17" ht="24" customHeight="1" x14ac:dyDescent="0.25">
      <c r="B31" s="106"/>
      <c r="D31" s="397"/>
      <c r="E31" s="398"/>
      <c r="F31" s="4" t="s">
        <v>257</v>
      </c>
      <c r="G31" s="331" t="s">
        <v>258</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922</v>
      </c>
      <c r="G33" s="331" t="s">
        <v>896</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39.7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Gestión Humana</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860" priority="36">
      <formula>+IF($F$43="no",1,0)</formula>
    </cfRule>
  </conditionalFormatting>
  <conditionalFormatting sqref="F47:M47">
    <cfRule type="expression" dxfId="1859" priority="33">
      <formula>+IF($Q$47=0,1,0)</formula>
    </cfRule>
  </conditionalFormatting>
  <conditionalFormatting sqref="Y75:Y78">
    <cfRule type="expression" dxfId="1858" priority="29">
      <formula>+IF(Y$73=0,1,0)</formula>
    </cfRule>
  </conditionalFormatting>
  <conditionalFormatting sqref="AA75:AA78">
    <cfRule type="expression" dxfId="1857" priority="28">
      <formula>+IF(AA$73=0,1,0)</formula>
    </cfRule>
  </conditionalFormatting>
  <conditionalFormatting sqref="AC75:AC78">
    <cfRule type="expression" dxfId="1856" priority="27">
      <formula>+IF(AC$73=0,1,0)</formula>
    </cfRule>
  </conditionalFormatting>
  <conditionalFormatting sqref="S84">
    <cfRule type="expression" dxfId="1855" priority="26">
      <formula>+IF(S$79=0,1,0)</formula>
    </cfRule>
  </conditionalFormatting>
  <conditionalFormatting sqref="U84">
    <cfRule type="expression" dxfId="1854" priority="25">
      <formula>+IF(U$79=0,1,0)</formula>
    </cfRule>
  </conditionalFormatting>
  <conditionalFormatting sqref="W84">
    <cfRule type="expression" dxfId="1853" priority="24">
      <formula>+IF(W$79=0,1,0)</formula>
    </cfRule>
  </conditionalFormatting>
  <conditionalFormatting sqref="Y81:Y84">
    <cfRule type="expression" dxfId="1852" priority="23">
      <formula>+IF(Y$79=0,1,0)</formula>
    </cfRule>
  </conditionalFormatting>
  <conditionalFormatting sqref="AA81:AA84">
    <cfRule type="expression" dxfId="1851" priority="22">
      <formula>+IF(AA$79=0,1,0)</formula>
    </cfRule>
  </conditionalFormatting>
  <conditionalFormatting sqref="AC81:AC84">
    <cfRule type="expression" dxfId="1850" priority="21">
      <formula>+IF(AC$79=0,1,0)</formula>
    </cfRule>
  </conditionalFormatting>
  <conditionalFormatting sqref="F73:G73">
    <cfRule type="cellIs" dxfId="1849" priority="19" operator="equal">
      <formula>"optimo"</formula>
    </cfRule>
    <cfRule type="cellIs" dxfId="1848" priority="20" operator="equal">
      <formula>"critico"</formula>
    </cfRule>
  </conditionalFormatting>
  <conditionalFormatting sqref="H73:I73">
    <cfRule type="cellIs" dxfId="1847" priority="17" operator="equal">
      <formula>"Adecuado"</formula>
    </cfRule>
    <cfRule type="cellIs" dxfId="1846" priority="18" operator="equal">
      <formula>"en riesgo"</formula>
    </cfRule>
  </conditionalFormatting>
  <conditionalFormatting sqref="J73:K73">
    <cfRule type="cellIs" dxfId="1845" priority="15" operator="equal">
      <formula>"Adecuado"</formula>
    </cfRule>
    <cfRule type="cellIs" dxfId="1844" priority="16" operator="equal">
      <formula>"en riesgo"</formula>
    </cfRule>
  </conditionalFormatting>
  <conditionalFormatting sqref="L73:M73">
    <cfRule type="cellIs" dxfId="1843" priority="13" operator="equal">
      <formula>"optimo"</formula>
    </cfRule>
    <cfRule type="cellIs" dxfId="1842" priority="14" operator="equal">
      <formula>"critico"</formula>
    </cfRule>
  </conditionalFormatting>
  <conditionalFormatting sqref="F75:M76">
    <cfRule type="expression" dxfId="1841" priority="12">
      <formula>+IF($AK75=0,1)</formula>
    </cfRule>
  </conditionalFormatting>
  <conditionalFormatting sqref="F103:G104">
    <cfRule type="expression" dxfId="1840" priority="11">
      <formula>+IF($G$102="No",1,0)</formula>
    </cfRule>
  </conditionalFormatting>
  <conditionalFormatting sqref="F51">
    <cfRule type="expression" dxfId="1839" priority="10">
      <formula>+IF($F$43="no",1,0)</formula>
    </cfRule>
  </conditionalFormatting>
  <conditionalFormatting sqref="I51">
    <cfRule type="expression" dxfId="1838" priority="9">
      <formula>+IF($F$51="no",1,0)</formula>
    </cfRule>
  </conditionalFormatting>
  <conditionalFormatting sqref="F32:M33">
    <cfRule type="expression" dxfId="1837" priority="7">
      <formula>+IF($Q$30="NA",1,0)</formula>
    </cfRule>
  </conditionalFormatting>
  <conditionalFormatting sqref="F33:M33">
    <cfRule type="expression" dxfId="1836" priority="6">
      <formula>+IF($Q$33=0,1,0)</formula>
    </cfRule>
  </conditionalFormatting>
  <conditionalFormatting sqref="F77:F86 M77:M86">
    <cfRule type="expression" dxfId="1835" priority="2">
      <formula>+IF($AK77=0,1)</formula>
    </cfRule>
  </conditionalFormatting>
  <conditionalFormatting sqref="G77:L86">
    <cfRule type="expression" dxfId="1834"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335</v>
      </c>
      <c r="O10" s="2"/>
    </row>
    <row r="11" spans="2:24" ht="3.95" customHeight="1" x14ac:dyDescent="0.25">
      <c r="B11" s="2"/>
      <c r="D11" s="6"/>
      <c r="O11" s="2"/>
    </row>
    <row r="12" spans="2:24" ht="36" customHeight="1" x14ac:dyDescent="0.25">
      <c r="B12" s="2"/>
      <c r="D12" s="329" t="s">
        <v>5</v>
      </c>
      <c r="E12" s="330"/>
      <c r="F12" s="331" t="s">
        <v>336</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1662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1604</v>
      </c>
      <c r="G33" s="331" t="s">
        <v>995</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1625</v>
      </c>
      <c r="G47" s="331" t="s">
        <v>996</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1663</v>
      </c>
      <c r="G59" s="335"/>
      <c r="H59" s="335"/>
      <c r="I59" s="335"/>
      <c r="J59" s="335"/>
      <c r="K59" s="335"/>
      <c r="L59" s="335"/>
      <c r="M59" s="335"/>
      <c r="O59" s="2"/>
    </row>
    <row r="60" spans="2:15" ht="27.75" customHeight="1" x14ac:dyDescent="0.25">
      <c r="B60" s="2"/>
      <c r="D60" s="350" t="s">
        <v>35</v>
      </c>
      <c r="E60" s="350"/>
      <c r="F60" s="335" t="s">
        <v>1664</v>
      </c>
      <c r="G60" s="335"/>
      <c r="H60" s="335"/>
      <c r="I60" s="335"/>
      <c r="J60" s="335"/>
      <c r="K60" s="335"/>
      <c r="L60" s="335"/>
      <c r="M60" s="335"/>
      <c r="O60" s="2"/>
    </row>
    <row r="61" spans="2:15" ht="27.75" customHeight="1" x14ac:dyDescent="0.25">
      <c r="B61" s="2"/>
      <c r="D61" s="350" t="s">
        <v>36</v>
      </c>
      <c r="E61" s="350"/>
      <c r="F61" s="335" t="s">
        <v>1665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0.7</v>
      </c>
      <c r="H75" s="16">
        <f>+G75+0.001</f>
        <v>0.70099999999999996</v>
      </c>
      <c r="I75" s="16">
        <v>0.9</v>
      </c>
      <c r="J75" s="16">
        <f>+I75+0.001</f>
        <v>0.90100000000000002</v>
      </c>
      <c r="K75" s="16">
        <f>+M75-0.001</f>
        <v>0.999</v>
      </c>
      <c r="L75" s="16" t="s">
        <v>500</v>
      </c>
      <c r="M75" s="16">
        <v>1</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0.7</v>
      </c>
      <c r="H76" s="16">
        <f t="shared" ref="H76:J79" si="0">+G76+0.001</f>
        <v>0.70099999999999996</v>
      </c>
      <c r="I76" s="16">
        <v>0.9</v>
      </c>
      <c r="J76" s="16">
        <f t="shared" si="0"/>
        <v>0.90100000000000002</v>
      </c>
      <c r="K76" s="16">
        <f t="shared" ref="K76:K79" si="1">+M76-0.001</f>
        <v>0.999</v>
      </c>
      <c r="L76" s="16" t="s">
        <v>500</v>
      </c>
      <c r="M76" s="16">
        <v>1</v>
      </c>
      <c r="O76" s="2"/>
      <c r="AE76" s="3" t="s">
        <v>40</v>
      </c>
      <c r="AF76" s="3">
        <v>2</v>
      </c>
      <c r="AG76" s="3">
        <f t="shared" ref="AG76:AG86" si="2">+IF(AE76&gt;=$G$71,1,0)</f>
        <v>1</v>
      </c>
      <c r="AH76" s="3">
        <f>+IF(AG76=0,0,IF(AG76=1,(SUM($AG$75:AG76)-1),1))</f>
        <v>1</v>
      </c>
      <c r="AI76" s="3">
        <f t="shared" ref="AI76:AI86" si="3">+IF(AH76=0,0,IF(MOD(AH76,$U$69)=0,1,0))</f>
        <v>1</v>
      </c>
      <c r="AJ76" s="3">
        <f t="shared" ref="AJ76:AJ86" si="4">+IF(AE76=$F$71,1,0)</f>
        <v>0</v>
      </c>
      <c r="AK76" s="3">
        <f t="shared" ref="AK76:AK86" si="5">+MAX(AI76:AJ76)</f>
        <v>1</v>
      </c>
    </row>
    <row r="77" spans="2:37" x14ac:dyDescent="0.25">
      <c r="B77" s="2"/>
      <c r="D77" s="351" t="s">
        <v>47</v>
      </c>
      <c r="E77" s="351"/>
      <c r="F77" s="16" t="s">
        <v>500</v>
      </c>
      <c r="G77" s="16">
        <v>0.7</v>
      </c>
      <c r="H77" s="16">
        <f t="shared" si="0"/>
        <v>0.70099999999999996</v>
      </c>
      <c r="I77" s="16">
        <v>0.9</v>
      </c>
      <c r="J77" s="16">
        <f t="shared" si="0"/>
        <v>0.90100000000000002</v>
      </c>
      <c r="K77" s="16">
        <f t="shared" si="1"/>
        <v>0.999</v>
      </c>
      <c r="L77" s="16" t="s">
        <v>500</v>
      </c>
      <c r="M77" s="16">
        <v>1</v>
      </c>
      <c r="O77" s="2"/>
      <c r="AE77" s="3" t="s">
        <v>47</v>
      </c>
      <c r="AF77" s="3">
        <v>3</v>
      </c>
      <c r="AG77" s="3">
        <f t="shared" si="2"/>
        <v>1</v>
      </c>
      <c r="AH77" s="3">
        <f>+IF(AG77=0,0,IF(AG77=1,(SUM($AG$75:AG77)-1),1))</f>
        <v>2</v>
      </c>
      <c r="AI77" s="3">
        <f t="shared" si="3"/>
        <v>1</v>
      </c>
      <c r="AJ77" s="3">
        <f t="shared" si="4"/>
        <v>0</v>
      </c>
      <c r="AK77" s="3">
        <f t="shared" si="5"/>
        <v>1</v>
      </c>
    </row>
    <row r="78" spans="2:37" x14ac:dyDescent="0.25">
      <c r="B78" s="2"/>
      <c r="D78" s="351" t="s">
        <v>48</v>
      </c>
      <c r="E78" s="351"/>
      <c r="F78" s="16" t="s">
        <v>500</v>
      </c>
      <c r="G78" s="16">
        <v>0.7</v>
      </c>
      <c r="H78" s="16">
        <f t="shared" si="0"/>
        <v>0.70099999999999996</v>
      </c>
      <c r="I78" s="16">
        <v>0.9</v>
      </c>
      <c r="J78" s="16">
        <f t="shared" si="0"/>
        <v>0.90100000000000002</v>
      </c>
      <c r="K78" s="16">
        <f t="shared" si="1"/>
        <v>0.999</v>
      </c>
      <c r="L78" s="16" t="s">
        <v>500</v>
      </c>
      <c r="M78" s="16">
        <v>1</v>
      </c>
      <c r="O78" s="2"/>
      <c r="AE78" s="3" t="s">
        <v>48</v>
      </c>
      <c r="AF78" s="3">
        <v>4</v>
      </c>
      <c r="AG78" s="3">
        <f t="shared" si="2"/>
        <v>1</v>
      </c>
      <c r="AH78" s="3">
        <f>+IF(AG78=0,0,IF(AG78=1,(SUM($AG$75:AG78)-1),1))</f>
        <v>3</v>
      </c>
      <c r="AI78" s="3">
        <f t="shared" si="3"/>
        <v>1</v>
      </c>
      <c r="AJ78" s="3">
        <f t="shared" si="4"/>
        <v>0</v>
      </c>
      <c r="AK78" s="3">
        <f t="shared" si="5"/>
        <v>1</v>
      </c>
    </row>
    <row r="79" spans="2:37" x14ac:dyDescent="0.25">
      <c r="B79" s="2"/>
      <c r="D79" s="351" t="s">
        <v>49</v>
      </c>
      <c r="E79" s="351"/>
      <c r="F79" s="16" t="s">
        <v>500</v>
      </c>
      <c r="G79" s="16">
        <v>0.7</v>
      </c>
      <c r="H79" s="16">
        <f t="shared" si="0"/>
        <v>0.70099999999999996</v>
      </c>
      <c r="I79" s="16">
        <v>0.9</v>
      </c>
      <c r="J79" s="16">
        <f t="shared" si="0"/>
        <v>0.90100000000000002</v>
      </c>
      <c r="K79" s="16">
        <f t="shared" si="1"/>
        <v>0.999</v>
      </c>
      <c r="L79" s="16" t="s">
        <v>500</v>
      </c>
      <c r="M79" s="16">
        <v>1</v>
      </c>
      <c r="O79" s="2"/>
      <c r="AE79" s="3" t="s">
        <v>49</v>
      </c>
      <c r="AF79" s="3">
        <v>5</v>
      </c>
      <c r="AG79" s="3">
        <f t="shared" si="2"/>
        <v>1</v>
      </c>
      <c r="AH79" s="3">
        <f>+IF(AG79=0,0,IF(AG79=1,(SUM($AG$75:AG79)-1),1))</f>
        <v>4</v>
      </c>
      <c r="AI79" s="3">
        <f t="shared" si="3"/>
        <v>1</v>
      </c>
      <c r="AJ79" s="3">
        <f t="shared" si="4"/>
        <v>0</v>
      </c>
      <c r="AK79" s="3">
        <f t="shared" si="5"/>
        <v>1</v>
      </c>
    </row>
    <row r="80" spans="2:37" x14ac:dyDescent="0.25">
      <c r="B80" s="2"/>
      <c r="D80" s="351" t="s">
        <v>50</v>
      </c>
      <c r="E80" s="351"/>
      <c r="F80" s="16" t="s">
        <v>500</v>
      </c>
      <c r="G80" s="16">
        <v>0.6</v>
      </c>
      <c r="H80" s="16">
        <v>0.60099999999999998</v>
      </c>
      <c r="I80" s="16">
        <v>0.8</v>
      </c>
      <c r="J80" s="16">
        <v>0.80100000000000005</v>
      </c>
      <c r="K80" s="16">
        <v>0.95</v>
      </c>
      <c r="L80" s="16">
        <v>0.95099999999999996</v>
      </c>
      <c r="M80" s="16"/>
      <c r="O80" s="2"/>
      <c r="AE80" s="3" t="s">
        <v>50</v>
      </c>
      <c r="AF80" s="3">
        <v>6</v>
      </c>
      <c r="AG80" s="3">
        <f t="shared" si="2"/>
        <v>1</v>
      </c>
      <c r="AH80" s="3">
        <f>+IF(AG80=0,0,IF(AG80=1,(SUM($AG$75:AG80)-1),1))</f>
        <v>5</v>
      </c>
      <c r="AI80" s="3">
        <f t="shared" si="3"/>
        <v>1</v>
      </c>
      <c r="AJ80" s="3">
        <f t="shared" si="4"/>
        <v>0</v>
      </c>
      <c r="AK80" s="3">
        <f t="shared" si="5"/>
        <v>1</v>
      </c>
    </row>
    <row r="81" spans="2:37" x14ac:dyDescent="0.25">
      <c r="B81" s="2"/>
      <c r="D81" s="351" t="s">
        <v>53</v>
      </c>
      <c r="E81" s="351"/>
      <c r="F81" s="16" t="s">
        <v>500</v>
      </c>
      <c r="G81" s="16">
        <v>0.6</v>
      </c>
      <c r="H81" s="16">
        <v>0.60099999999999998</v>
      </c>
      <c r="I81" s="16">
        <v>0.8</v>
      </c>
      <c r="J81" s="16">
        <v>0.80100000000000005</v>
      </c>
      <c r="K81" s="16">
        <v>0.95</v>
      </c>
      <c r="L81" s="16">
        <v>0.95099999999999996</v>
      </c>
      <c r="M81" s="16"/>
      <c r="O81" s="2"/>
      <c r="AE81" s="3" t="s">
        <v>53</v>
      </c>
      <c r="AF81" s="3">
        <v>7</v>
      </c>
      <c r="AG81" s="3">
        <f t="shared" si="2"/>
        <v>1</v>
      </c>
      <c r="AH81" s="3">
        <f>+IF(AG81=0,0,IF(AG81=1,(SUM($AG$75:AG81)-1),1))</f>
        <v>6</v>
      </c>
      <c r="AI81" s="3">
        <f t="shared" si="3"/>
        <v>1</v>
      </c>
      <c r="AJ81" s="3">
        <f t="shared" si="4"/>
        <v>0</v>
      </c>
      <c r="AK81" s="3">
        <f t="shared" si="5"/>
        <v>1</v>
      </c>
    </row>
    <row r="82" spans="2:37" x14ac:dyDescent="0.25">
      <c r="B82" s="2"/>
      <c r="D82" s="351" t="s">
        <v>54</v>
      </c>
      <c r="E82" s="351"/>
      <c r="F82" s="16" t="s">
        <v>500</v>
      </c>
      <c r="G82" s="16">
        <v>0.6</v>
      </c>
      <c r="H82" s="16">
        <v>0.60099999999999998</v>
      </c>
      <c r="I82" s="16">
        <v>0.8</v>
      </c>
      <c r="J82" s="16">
        <v>0.80100000000000005</v>
      </c>
      <c r="K82" s="16">
        <v>0.95</v>
      </c>
      <c r="L82" s="16">
        <v>0.95099999999999996</v>
      </c>
      <c r="M82" s="16"/>
      <c r="O82" s="2"/>
      <c r="AE82" s="3" t="s">
        <v>54</v>
      </c>
      <c r="AF82" s="3">
        <v>8</v>
      </c>
      <c r="AG82" s="3">
        <f t="shared" si="2"/>
        <v>1</v>
      </c>
      <c r="AH82" s="3">
        <f>+IF(AG82=0,0,IF(AG82=1,(SUM($AG$75:AG82)-1),1))</f>
        <v>7</v>
      </c>
      <c r="AI82" s="3">
        <f t="shared" si="3"/>
        <v>1</v>
      </c>
      <c r="AJ82" s="3">
        <f t="shared" si="4"/>
        <v>0</v>
      </c>
      <c r="AK82" s="3">
        <f t="shared" si="5"/>
        <v>1</v>
      </c>
    </row>
    <row r="83" spans="2:37" x14ac:dyDescent="0.25">
      <c r="B83" s="2"/>
      <c r="D83" s="351" t="s">
        <v>55</v>
      </c>
      <c r="E83" s="351"/>
      <c r="F83" s="16" t="s">
        <v>500</v>
      </c>
      <c r="G83" s="16">
        <v>0.65</v>
      </c>
      <c r="H83" s="16">
        <v>0.65100000000000002</v>
      </c>
      <c r="I83" s="16">
        <v>0.83</v>
      </c>
      <c r="J83" s="16">
        <v>0.83099999999999996</v>
      </c>
      <c r="K83" s="16">
        <v>0.98</v>
      </c>
      <c r="L83" s="16">
        <v>0.98099999999999998</v>
      </c>
      <c r="M83" s="16"/>
      <c r="O83" s="2"/>
      <c r="AE83" s="3" t="s">
        <v>55</v>
      </c>
      <c r="AF83" s="3">
        <v>9</v>
      </c>
      <c r="AG83" s="3">
        <f t="shared" si="2"/>
        <v>1</v>
      </c>
      <c r="AH83" s="3">
        <f>+IF(AG83=0,0,IF(AG83=1,(SUM($AG$75:AG83)-1),1))</f>
        <v>8</v>
      </c>
      <c r="AI83" s="3">
        <f t="shared" si="3"/>
        <v>1</v>
      </c>
      <c r="AJ83" s="3">
        <f t="shared" si="4"/>
        <v>0</v>
      </c>
      <c r="AK83" s="3">
        <f t="shared" si="5"/>
        <v>1</v>
      </c>
    </row>
    <row r="84" spans="2:37" x14ac:dyDescent="0.25">
      <c r="B84" s="2"/>
      <c r="D84" s="351" t="s">
        <v>56</v>
      </c>
      <c r="E84" s="351"/>
      <c r="F84" s="16" t="s">
        <v>500</v>
      </c>
      <c r="G84" s="16">
        <v>0.65</v>
      </c>
      <c r="H84" s="16">
        <v>0.65100000000000002</v>
      </c>
      <c r="I84" s="16">
        <v>0.83</v>
      </c>
      <c r="J84" s="16">
        <v>0.83099999999999996</v>
      </c>
      <c r="K84" s="16">
        <v>0.98</v>
      </c>
      <c r="L84" s="16">
        <v>0.98099999999999998</v>
      </c>
      <c r="M84" s="16"/>
      <c r="O84" s="2"/>
      <c r="AE84" s="3" t="s">
        <v>56</v>
      </c>
      <c r="AF84" s="3">
        <v>10</v>
      </c>
      <c r="AG84" s="3">
        <f t="shared" si="2"/>
        <v>1</v>
      </c>
      <c r="AH84" s="3">
        <f>+IF(AG84=0,0,IF(AG84=1,(SUM($AG$75:AG84)-1),1))</f>
        <v>9</v>
      </c>
      <c r="AI84" s="3">
        <f t="shared" si="3"/>
        <v>1</v>
      </c>
      <c r="AJ84" s="3">
        <f t="shared" si="4"/>
        <v>0</v>
      </c>
      <c r="AK84" s="3">
        <f t="shared" si="5"/>
        <v>1</v>
      </c>
    </row>
    <row r="85" spans="2:37" x14ac:dyDescent="0.25">
      <c r="B85" s="2"/>
      <c r="D85" s="351" t="s">
        <v>57</v>
      </c>
      <c r="E85" s="351"/>
      <c r="F85" s="16" t="s">
        <v>500</v>
      </c>
      <c r="G85" s="16">
        <v>0.65</v>
      </c>
      <c r="H85" s="16">
        <v>0.65100000000000002</v>
      </c>
      <c r="I85" s="16">
        <v>0.83</v>
      </c>
      <c r="J85" s="16">
        <v>0.83099999999999996</v>
      </c>
      <c r="K85" s="16">
        <v>0.98</v>
      </c>
      <c r="L85" s="16">
        <v>0.98099999999999998</v>
      </c>
      <c r="M85" s="16"/>
      <c r="O85" s="2"/>
      <c r="AE85" s="3" t="s">
        <v>57</v>
      </c>
      <c r="AF85" s="3">
        <v>11</v>
      </c>
      <c r="AG85" s="3">
        <f t="shared" si="2"/>
        <v>1</v>
      </c>
      <c r="AH85" s="3">
        <f>+IF(AG85=0,0,IF(AG85=1,(SUM($AG$75:AG85)-1),1))</f>
        <v>10</v>
      </c>
      <c r="AI85" s="3">
        <f t="shared" si="3"/>
        <v>1</v>
      </c>
      <c r="AJ85" s="3">
        <f t="shared" si="4"/>
        <v>0</v>
      </c>
      <c r="AK85" s="3">
        <f t="shared" si="5"/>
        <v>1</v>
      </c>
    </row>
    <row r="86" spans="2:37" x14ac:dyDescent="0.25">
      <c r="B86" s="2"/>
      <c r="D86" s="351" t="s">
        <v>58</v>
      </c>
      <c r="E86" s="351"/>
      <c r="F86" s="16" t="s">
        <v>500</v>
      </c>
      <c r="G86" s="16">
        <v>0.7</v>
      </c>
      <c r="H86" s="16">
        <v>0.70099999999999996</v>
      </c>
      <c r="I86" s="16">
        <v>0.85</v>
      </c>
      <c r="J86" s="16">
        <v>0.85099999999999998</v>
      </c>
      <c r="K86" s="16">
        <v>0.999</v>
      </c>
      <c r="L86" s="16"/>
      <c r="M86" s="16">
        <v>1</v>
      </c>
      <c r="O86" s="2"/>
      <c r="AE86" s="3" t="s">
        <v>58</v>
      </c>
      <c r="AF86" s="65">
        <v>12</v>
      </c>
      <c r="AG86" s="3">
        <f t="shared" si="2"/>
        <v>1</v>
      </c>
      <c r="AH86" s="3">
        <f>+IF(AG86=0,0,IF(AG86=1,(SUM($AG$75:AG86)-1),1))</f>
        <v>11</v>
      </c>
      <c r="AI86" s="3">
        <f t="shared" si="3"/>
        <v>1</v>
      </c>
      <c r="AJ86" s="3">
        <f t="shared" si="4"/>
        <v>0</v>
      </c>
      <c r="AK86" s="3">
        <f t="shared" si="5"/>
        <v>1</v>
      </c>
    </row>
    <row r="87" spans="2:37" ht="3.75" customHeight="1" x14ac:dyDescent="0.25">
      <c r="B87" s="2"/>
      <c r="O87" s="2"/>
    </row>
    <row r="88" spans="2:37" ht="66" customHeight="1" x14ac:dyDescent="0.25">
      <c r="B88" s="2"/>
      <c r="D88" s="329" t="s">
        <v>59</v>
      </c>
      <c r="E88" s="330"/>
      <c r="F88" s="331" t="s">
        <v>2157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1661</v>
      </c>
      <c r="G97" s="335"/>
      <c r="H97" s="335"/>
      <c r="I97" s="335"/>
      <c r="J97" s="335"/>
      <c r="K97" s="335"/>
      <c r="L97" s="335"/>
      <c r="M97" s="335"/>
      <c r="O97" s="2"/>
    </row>
    <row r="98" spans="2:15" ht="42" customHeight="1" x14ac:dyDescent="0.25">
      <c r="B98" s="2"/>
      <c r="D98" s="350" t="s">
        <v>36</v>
      </c>
      <c r="E98" s="350"/>
      <c r="F98" s="335" t="s">
        <v>1661</v>
      </c>
      <c r="G98" s="335"/>
      <c r="H98" s="335"/>
      <c r="I98" s="335"/>
      <c r="J98" s="335"/>
      <c r="K98" s="335"/>
      <c r="L98" s="335"/>
      <c r="M98" s="335"/>
      <c r="O98" s="2"/>
    </row>
    <row r="99" spans="2:15" ht="3.95" customHeight="1" x14ac:dyDescent="0.25">
      <c r="B99" s="2"/>
      <c r="O99" s="2"/>
    </row>
    <row r="100" spans="2:15" ht="123" customHeight="1" x14ac:dyDescent="0.25">
      <c r="B100" s="2"/>
      <c r="D100" s="329" t="s">
        <v>62</v>
      </c>
      <c r="E100" s="330"/>
      <c r="F100" s="356" t="s">
        <v>1926</v>
      </c>
      <c r="G100" s="419"/>
      <c r="H100" s="419"/>
      <c r="I100" s="419"/>
      <c r="J100" s="419"/>
      <c r="K100" s="419"/>
      <c r="L100" s="419"/>
      <c r="M100" s="420"/>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anciera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33" priority="31">
      <formula>+IF($F$43="no",1,0)</formula>
    </cfRule>
  </conditionalFormatting>
  <conditionalFormatting sqref="F32:M33">
    <cfRule type="expression" dxfId="1832" priority="30">
      <formula>+IF($Q$30="NA",1,0)</formula>
    </cfRule>
  </conditionalFormatting>
  <conditionalFormatting sqref="F33:M33">
    <cfRule type="expression" dxfId="1831" priority="29">
      <formula>+IF($Q$33=0,1,0)</formula>
    </cfRule>
  </conditionalFormatting>
  <conditionalFormatting sqref="F47:M47">
    <cfRule type="expression" dxfId="1830" priority="28">
      <formula>+IF($Q$47=0,1,0)</formula>
    </cfRule>
  </conditionalFormatting>
  <conditionalFormatting sqref="F73:G73">
    <cfRule type="cellIs" dxfId="1829" priority="14" operator="equal">
      <formula>"optimo"</formula>
    </cfRule>
    <cfRule type="cellIs" dxfId="1828" priority="15" operator="equal">
      <formula>"critico"</formula>
    </cfRule>
  </conditionalFormatting>
  <conditionalFormatting sqref="H73:I73">
    <cfRule type="cellIs" dxfId="1827" priority="12" operator="equal">
      <formula>"Adecuado"</formula>
    </cfRule>
    <cfRule type="cellIs" dxfId="1826" priority="13" operator="equal">
      <formula>"en riesgo"</formula>
    </cfRule>
  </conditionalFormatting>
  <conditionalFormatting sqref="J73:K73">
    <cfRule type="cellIs" dxfId="1825" priority="10" operator="equal">
      <formula>"Adecuado"</formula>
    </cfRule>
    <cfRule type="cellIs" dxfId="1824" priority="11" operator="equal">
      <formula>"en riesgo"</formula>
    </cfRule>
  </conditionalFormatting>
  <conditionalFormatting sqref="L73:M73">
    <cfRule type="cellIs" dxfId="1823" priority="8" operator="equal">
      <formula>"optimo"</formula>
    </cfRule>
    <cfRule type="cellIs" dxfId="1822" priority="9" operator="equal">
      <formula>"critico"</formula>
    </cfRule>
  </conditionalFormatting>
  <conditionalFormatting sqref="F103:G104">
    <cfRule type="expression" dxfId="1821" priority="6">
      <formula>+IF($G$102="No",1,0)</formula>
    </cfRule>
  </conditionalFormatting>
  <conditionalFormatting sqref="F51">
    <cfRule type="expression" dxfId="1820" priority="5">
      <formula>+IF($F$43="no",1,0)</formula>
    </cfRule>
  </conditionalFormatting>
  <conditionalFormatting sqref="I51">
    <cfRule type="expression" dxfId="181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337</v>
      </c>
      <c r="O10" s="2"/>
    </row>
    <row r="11" spans="2:24" ht="3.95" customHeight="1" x14ac:dyDescent="0.25">
      <c r="B11" s="2"/>
      <c r="D11" s="6"/>
      <c r="O11" s="2"/>
    </row>
    <row r="12" spans="2:24" ht="36" customHeight="1" x14ac:dyDescent="0.25">
      <c r="B12" s="2"/>
      <c r="D12" s="329" t="s">
        <v>5</v>
      </c>
      <c r="E12" s="330"/>
      <c r="F12" s="331" t="s">
        <v>338</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1657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1604</v>
      </c>
      <c r="G33" s="331" t="s">
        <v>995</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1625</v>
      </c>
      <c r="G47" s="331" t="s">
        <v>996</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1658</v>
      </c>
      <c r="G59" s="335"/>
      <c r="H59" s="335"/>
      <c r="I59" s="335"/>
      <c r="J59" s="335"/>
      <c r="K59" s="335"/>
      <c r="L59" s="335"/>
      <c r="M59" s="335"/>
      <c r="O59" s="2"/>
    </row>
    <row r="60" spans="2:15" ht="27.75" customHeight="1" x14ac:dyDescent="0.25">
      <c r="B60" s="2"/>
      <c r="D60" s="350" t="s">
        <v>35</v>
      </c>
      <c r="E60" s="350"/>
      <c r="F60" s="335" t="s">
        <v>1659</v>
      </c>
      <c r="G60" s="335"/>
      <c r="H60" s="335"/>
      <c r="I60" s="335"/>
      <c r="J60" s="335"/>
      <c r="K60" s="335"/>
      <c r="L60" s="335"/>
      <c r="M60" s="335"/>
      <c r="O60" s="2"/>
    </row>
    <row r="61" spans="2:15" ht="27.75" customHeight="1" x14ac:dyDescent="0.25">
      <c r="B61" s="2"/>
      <c r="D61" s="350" t="s">
        <v>36</v>
      </c>
      <c r="E61" s="350"/>
      <c r="F61" s="335" t="s">
        <v>1660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0.2</v>
      </c>
      <c r="H75" s="16">
        <f>+G75+0.001</f>
        <v>0.20100000000000001</v>
      </c>
      <c r="I75" s="16">
        <v>0.3</v>
      </c>
      <c r="J75" s="16">
        <f>+I75+0.001</f>
        <v>0.30099999999999999</v>
      </c>
      <c r="K75" s="16">
        <f>+M75-0.001</f>
        <v>0.999</v>
      </c>
      <c r="L75" s="16" t="s">
        <v>500</v>
      </c>
      <c r="M75" s="16">
        <v>1</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0.3</v>
      </c>
      <c r="H76" s="16">
        <f t="shared" ref="H76:J79" si="0">+G76+0.001</f>
        <v>0.30099999999999999</v>
      </c>
      <c r="I76" s="16">
        <v>0.4</v>
      </c>
      <c r="J76" s="16">
        <f t="shared" si="0"/>
        <v>0.40100000000000002</v>
      </c>
      <c r="K76" s="16">
        <f t="shared" ref="K76:K79" si="1">+M76-0.001</f>
        <v>0.999</v>
      </c>
      <c r="L76" s="16" t="s">
        <v>500</v>
      </c>
      <c r="M76" s="16">
        <v>1</v>
      </c>
      <c r="O76" s="2"/>
      <c r="AE76" s="3" t="s">
        <v>40</v>
      </c>
      <c r="AF76" s="3">
        <v>2</v>
      </c>
      <c r="AG76" s="3">
        <f t="shared" ref="AG76:AG86" si="2">+IF(AE76&gt;=$G$71,1,0)</f>
        <v>1</v>
      </c>
      <c r="AH76" s="3">
        <f>+IF(AG76=0,0,IF(AG76=1,(SUM($AG$75:AG76)-1),1))</f>
        <v>1</v>
      </c>
      <c r="AI76" s="3">
        <f t="shared" ref="AI76:AI86" si="3">+IF(AH76=0,0,IF(MOD(AH76,$U$69)=0,1,0))</f>
        <v>1</v>
      </c>
      <c r="AJ76" s="3">
        <f t="shared" ref="AJ76:AJ86" si="4">+IF(AE76=$F$71,1,0)</f>
        <v>0</v>
      </c>
      <c r="AK76" s="3">
        <f t="shared" ref="AK76:AK86" si="5">+MAX(AI76:AJ76)</f>
        <v>1</v>
      </c>
    </row>
    <row r="77" spans="2:37" x14ac:dyDescent="0.25">
      <c r="B77" s="2"/>
      <c r="D77" s="351" t="s">
        <v>47</v>
      </c>
      <c r="E77" s="351"/>
      <c r="F77" s="16" t="s">
        <v>500</v>
      </c>
      <c r="G77" s="16">
        <v>0.4</v>
      </c>
      <c r="H77" s="16">
        <f t="shared" si="0"/>
        <v>0.40100000000000002</v>
      </c>
      <c r="I77" s="16">
        <v>0.5</v>
      </c>
      <c r="J77" s="16">
        <f t="shared" si="0"/>
        <v>0.501</v>
      </c>
      <c r="K77" s="16">
        <f t="shared" si="1"/>
        <v>0.999</v>
      </c>
      <c r="L77" s="16" t="s">
        <v>500</v>
      </c>
      <c r="M77" s="16">
        <v>1</v>
      </c>
      <c r="O77" s="2"/>
      <c r="AE77" s="3" t="s">
        <v>47</v>
      </c>
      <c r="AF77" s="3">
        <v>3</v>
      </c>
      <c r="AG77" s="3">
        <f t="shared" si="2"/>
        <v>1</v>
      </c>
      <c r="AH77" s="3">
        <f>+IF(AG77=0,0,IF(AG77=1,(SUM($AG$75:AG77)-1),1))</f>
        <v>2</v>
      </c>
      <c r="AI77" s="3">
        <f t="shared" si="3"/>
        <v>1</v>
      </c>
      <c r="AJ77" s="3">
        <f t="shared" si="4"/>
        <v>0</v>
      </c>
      <c r="AK77" s="3">
        <f t="shared" si="5"/>
        <v>1</v>
      </c>
    </row>
    <row r="78" spans="2:37" x14ac:dyDescent="0.25">
      <c r="B78" s="2"/>
      <c r="D78" s="351" t="s">
        <v>48</v>
      </c>
      <c r="E78" s="351"/>
      <c r="F78" s="16" t="s">
        <v>500</v>
      </c>
      <c r="G78" s="16">
        <v>0.5</v>
      </c>
      <c r="H78" s="16">
        <f t="shared" si="0"/>
        <v>0.501</v>
      </c>
      <c r="I78" s="16">
        <v>0.8</v>
      </c>
      <c r="J78" s="16">
        <f t="shared" si="0"/>
        <v>0.80100000000000005</v>
      </c>
      <c r="K78" s="16">
        <f t="shared" si="1"/>
        <v>0.999</v>
      </c>
      <c r="L78" s="16" t="s">
        <v>500</v>
      </c>
      <c r="M78" s="16">
        <v>1</v>
      </c>
      <c r="O78" s="2"/>
      <c r="AE78" s="3" t="s">
        <v>48</v>
      </c>
      <c r="AF78" s="3">
        <v>4</v>
      </c>
      <c r="AG78" s="3">
        <f t="shared" si="2"/>
        <v>1</v>
      </c>
      <c r="AH78" s="3">
        <f>+IF(AG78=0,0,IF(AG78=1,(SUM($AG$75:AG78)-1),1))</f>
        <v>3</v>
      </c>
      <c r="AI78" s="3">
        <f t="shared" si="3"/>
        <v>1</v>
      </c>
      <c r="AJ78" s="3">
        <f t="shared" si="4"/>
        <v>0</v>
      </c>
      <c r="AK78" s="3">
        <f t="shared" si="5"/>
        <v>1</v>
      </c>
    </row>
    <row r="79" spans="2:37" x14ac:dyDescent="0.25">
      <c r="B79" s="2"/>
      <c r="D79" s="351" t="s">
        <v>49</v>
      </c>
      <c r="E79" s="351"/>
      <c r="F79" s="16" t="s">
        <v>500</v>
      </c>
      <c r="G79" s="16">
        <v>0.8</v>
      </c>
      <c r="H79" s="16">
        <f t="shared" si="0"/>
        <v>0.80100000000000005</v>
      </c>
      <c r="I79" s="16">
        <v>0.9</v>
      </c>
      <c r="J79" s="16">
        <f t="shared" si="0"/>
        <v>0.90100000000000002</v>
      </c>
      <c r="K79" s="16">
        <f t="shared" si="1"/>
        <v>0.999</v>
      </c>
      <c r="L79" s="16" t="s">
        <v>500</v>
      </c>
      <c r="M79" s="16">
        <v>1</v>
      </c>
      <c r="O79" s="2"/>
      <c r="AE79" s="3" t="s">
        <v>49</v>
      </c>
      <c r="AF79" s="3">
        <v>5</v>
      </c>
      <c r="AG79" s="3">
        <f t="shared" si="2"/>
        <v>1</v>
      </c>
      <c r="AH79" s="3">
        <f>+IF(AG79=0,0,IF(AG79=1,(SUM($AG$75:AG79)-1),1))</f>
        <v>4</v>
      </c>
      <c r="AI79" s="3">
        <f t="shared" si="3"/>
        <v>1</v>
      </c>
      <c r="AJ79" s="3">
        <f t="shared" si="4"/>
        <v>0</v>
      </c>
      <c r="AK79" s="3">
        <f t="shared" si="5"/>
        <v>1</v>
      </c>
    </row>
    <row r="80" spans="2:37" x14ac:dyDescent="0.25">
      <c r="B80" s="2"/>
      <c r="D80" s="351" t="s">
        <v>50</v>
      </c>
      <c r="E80" s="351"/>
      <c r="F80" s="16" t="s">
        <v>500</v>
      </c>
      <c r="G80" s="16">
        <v>0.6</v>
      </c>
      <c r="H80" s="16">
        <v>0.60099999999999998</v>
      </c>
      <c r="I80" s="16">
        <v>0.8</v>
      </c>
      <c r="J80" s="16">
        <v>0.80100000000000005</v>
      </c>
      <c r="K80" s="16">
        <v>0.95</v>
      </c>
      <c r="L80" s="16">
        <v>0.95099999999999996</v>
      </c>
      <c r="M80" s="16"/>
      <c r="O80" s="2"/>
      <c r="AE80" s="3" t="s">
        <v>50</v>
      </c>
      <c r="AF80" s="3">
        <v>6</v>
      </c>
      <c r="AG80" s="3">
        <f t="shared" si="2"/>
        <v>1</v>
      </c>
      <c r="AH80" s="3">
        <f>+IF(AG80=0,0,IF(AG80=1,(SUM($AG$75:AG80)-1),1))</f>
        <v>5</v>
      </c>
      <c r="AI80" s="3">
        <f t="shared" si="3"/>
        <v>1</v>
      </c>
      <c r="AJ80" s="3">
        <f t="shared" si="4"/>
        <v>0</v>
      </c>
      <c r="AK80" s="3">
        <f t="shared" si="5"/>
        <v>1</v>
      </c>
    </row>
    <row r="81" spans="2:37" x14ac:dyDescent="0.25">
      <c r="B81" s="2"/>
      <c r="D81" s="351" t="s">
        <v>53</v>
      </c>
      <c r="E81" s="351"/>
      <c r="F81" s="16" t="s">
        <v>500</v>
      </c>
      <c r="G81" s="16">
        <v>0.6</v>
      </c>
      <c r="H81" s="16">
        <v>0.60099999999999998</v>
      </c>
      <c r="I81" s="16">
        <v>0.8</v>
      </c>
      <c r="J81" s="16">
        <v>0.80100000000000005</v>
      </c>
      <c r="K81" s="16">
        <v>0.95</v>
      </c>
      <c r="L81" s="16">
        <v>0.95099999999999996</v>
      </c>
      <c r="M81" s="16"/>
      <c r="O81" s="2"/>
      <c r="AE81" s="3" t="s">
        <v>53</v>
      </c>
      <c r="AF81" s="3">
        <v>7</v>
      </c>
      <c r="AG81" s="3">
        <f t="shared" si="2"/>
        <v>1</v>
      </c>
      <c r="AH81" s="3">
        <f>+IF(AG81=0,0,IF(AG81=1,(SUM($AG$75:AG81)-1),1))</f>
        <v>6</v>
      </c>
      <c r="AI81" s="3">
        <f t="shared" si="3"/>
        <v>1</v>
      </c>
      <c r="AJ81" s="3">
        <f t="shared" si="4"/>
        <v>0</v>
      </c>
      <c r="AK81" s="3">
        <f t="shared" si="5"/>
        <v>1</v>
      </c>
    </row>
    <row r="82" spans="2:37" x14ac:dyDescent="0.25">
      <c r="B82" s="2"/>
      <c r="D82" s="351" t="s">
        <v>54</v>
      </c>
      <c r="E82" s="351"/>
      <c r="F82" s="16" t="s">
        <v>500</v>
      </c>
      <c r="G82" s="16">
        <v>0.6</v>
      </c>
      <c r="H82" s="16">
        <v>0.60099999999999998</v>
      </c>
      <c r="I82" s="16">
        <v>0.8</v>
      </c>
      <c r="J82" s="16">
        <v>0.80100000000000005</v>
      </c>
      <c r="K82" s="16">
        <v>0.95</v>
      </c>
      <c r="L82" s="16">
        <v>0.95099999999999996</v>
      </c>
      <c r="M82" s="16"/>
      <c r="O82" s="2"/>
      <c r="AE82" s="3" t="s">
        <v>54</v>
      </c>
      <c r="AF82" s="3">
        <v>8</v>
      </c>
      <c r="AG82" s="3">
        <f t="shared" si="2"/>
        <v>1</v>
      </c>
      <c r="AH82" s="3">
        <f>+IF(AG82=0,0,IF(AG82=1,(SUM($AG$75:AG82)-1),1))</f>
        <v>7</v>
      </c>
      <c r="AI82" s="3">
        <f t="shared" si="3"/>
        <v>1</v>
      </c>
      <c r="AJ82" s="3">
        <f t="shared" si="4"/>
        <v>0</v>
      </c>
      <c r="AK82" s="3">
        <f t="shared" si="5"/>
        <v>1</v>
      </c>
    </row>
    <row r="83" spans="2:37" x14ac:dyDescent="0.25">
      <c r="B83" s="2"/>
      <c r="D83" s="351" t="s">
        <v>55</v>
      </c>
      <c r="E83" s="351"/>
      <c r="F83" s="16" t="s">
        <v>500</v>
      </c>
      <c r="G83" s="16">
        <v>0.65</v>
      </c>
      <c r="H83" s="16">
        <v>0.65100000000000002</v>
      </c>
      <c r="I83" s="16">
        <v>0.83</v>
      </c>
      <c r="J83" s="16">
        <v>0.83099999999999996</v>
      </c>
      <c r="K83" s="16">
        <v>0.98</v>
      </c>
      <c r="L83" s="16">
        <v>0.98099999999999998</v>
      </c>
      <c r="M83" s="16"/>
      <c r="O83" s="2"/>
      <c r="AE83" s="3" t="s">
        <v>55</v>
      </c>
      <c r="AF83" s="3">
        <v>9</v>
      </c>
      <c r="AG83" s="3">
        <f t="shared" si="2"/>
        <v>1</v>
      </c>
      <c r="AH83" s="3">
        <f>+IF(AG83=0,0,IF(AG83=1,(SUM($AG$75:AG83)-1),1))</f>
        <v>8</v>
      </c>
      <c r="AI83" s="3">
        <f t="shared" si="3"/>
        <v>1</v>
      </c>
      <c r="AJ83" s="3">
        <f t="shared" si="4"/>
        <v>0</v>
      </c>
      <c r="AK83" s="3">
        <f t="shared" si="5"/>
        <v>1</v>
      </c>
    </row>
    <row r="84" spans="2:37" x14ac:dyDescent="0.25">
      <c r="B84" s="2"/>
      <c r="D84" s="351" t="s">
        <v>56</v>
      </c>
      <c r="E84" s="351"/>
      <c r="F84" s="16" t="s">
        <v>500</v>
      </c>
      <c r="G84" s="16">
        <v>0.65</v>
      </c>
      <c r="H84" s="16">
        <v>0.65100000000000002</v>
      </c>
      <c r="I84" s="16">
        <v>0.83</v>
      </c>
      <c r="J84" s="16">
        <v>0.83099999999999996</v>
      </c>
      <c r="K84" s="16">
        <v>0.98</v>
      </c>
      <c r="L84" s="16">
        <v>0.98099999999999998</v>
      </c>
      <c r="M84" s="16"/>
      <c r="O84" s="2"/>
      <c r="AE84" s="3" t="s">
        <v>56</v>
      </c>
      <c r="AF84" s="3">
        <v>10</v>
      </c>
      <c r="AG84" s="3">
        <f t="shared" si="2"/>
        <v>1</v>
      </c>
      <c r="AH84" s="3">
        <f>+IF(AG84=0,0,IF(AG84=1,(SUM($AG$75:AG84)-1),1))</f>
        <v>9</v>
      </c>
      <c r="AI84" s="3">
        <f t="shared" si="3"/>
        <v>1</v>
      </c>
      <c r="AJ84" s="3">
        <f t="shared" si="4"/>
        <v>0</v>
      </c>
      <c r="AK84" s="3">
        <f t="shared" si="5"/>
        <v>1</v>
      </c>
    </row>
    <row r="85" spans="2:37" x14ac:dyDescent="0.25">
      <c r="B85" s="2"/>
      <c r="D85" s="351" t="s">
        <v>57</v>
      </c>
      <c r="E85" s="351"/>
      <c r="F85" s="16" t="s">
        <v>500</v>
      </c>
      <c r="G85" s="16">
        <v>0.65</v>
      </c>
      <c r="H85" s="16">
        <v>0.65100000000000002</v>
      </c>
      <c r="I85" s="16">
        <v>0.83</v>
      </c>
      <c r="J85" s="16">
        <v>0.83099999999999996</v>
      </c>
      <c r="K85" s="16">
        <v>0.98</v>
      </c>
      <c r="L85" s="16">
        <v>0.98099999999999998</v>
      </c>
      <c r="M85" s="16"/>
      <c r="O85" s="2"/>
      <c r="AE85" s="3" t="s">
        <v>57</v>
      </c>
      <c r="AF85" s="3">
        <v>11</v>
      </c>
      <c r="AG85" s="3">
        <f t="shared" si="2"/>
        <v>1</v>
      </c>
      <c r="AH85" s="3">
        <f>+IF(AG85=0,0,IF(AG85=1,(SUM($AG$75:AG85)-1),1))</f>
        <v>10</v>
      </c>
      <c r="AI85" s="3">
        <f t="shared" si="3"/>
        <v>1</v>
      </c>
      <c r="AJ85" s="3">
        <f t="shared" si="4"/>
        <v>0</v>
      </c>
      <c r="AK85" s="3">
        <f t="shared" si="5"/>
        <v>1</v>
      </c>
    </row>
    <row r="86" spans="2:37" x14ac:dyDescent="0.25">
      <c r="B86" s="2"/>
      <c r="D86" s="351" t="s">
        <v>58</v>
      </c>
      <c r="E86" s="351"/>
      <c r="F86" s="16" t="s">
        <v>500</v>
      </c>
      <c r="G86" s="16">
        <v>0.7</v>
      </c>
      <c r="H86" s="16">
        <v>0.70099999999999996</v>
      </c>
      <c r="I86" s="16">
        <v>0.85</v>
      </c>
      <c r="J86" s="16">
        <v>0.85099999999999998</v>
      </c>
      <c r="K86" s="16">
        <v>0.999</v>
      </c>
      <c r="L86" s="16"/>
      <c r="M86" s="16">
        <v>1</v>
      </c>
      <c r="O86" s="2"/>
      <c r="AE86" s="3" t="s">
        <v>58</v>
      </c>
      <c r="AF86" s="65">
        <v>12</v>
      </c>
      <c r="AG86" s="3">
        <f t="shared" si="2"/>
        <v>1</v>
      </c>
      <c r="AH86" s="3">
        <f>+IF(AG86=0,0,IF(AG86=1,(SUM($AG$75:AG86)-1),1))</f>
        <v>11</v>
      </c>
      <c r="AI86" s="3">
        <f t="shared" si="3"/>
        <v>1</v>
      </c>
      <c r="AJ86" s="3">
        <f t="shared" si="4"/>
        <v>0</v>
      </c>
      <c r="AK86" s="3">
        <f t="shared" si="5"/>
        <v>1</v>
      </c>
    </row>
    <row r="87" spans="2:37" ht="3.75" customHeight="1" x14ac:dyDescent="0.25">
      <c r="B87" s="2"/>
      <c r="O87" s="2"/>
    </row>
    <row r="88" spans="2:37" ht="66" customHeight="1" x14ac:dyDescent="0.25">
      <c r="B88" s="2"/>
      <c r="D88" s="329" t="s">
        <v>59</v>
      </c>
      <c r="E88" s="330"/>
      <c r="F88" s="331" t="s">
        <v>2158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1661</v>
      </c>
      <c r="G97" s="335"/>
      <c r="H97" s="335"/>
      <c r="I97" s="335"/>
      <c r="J97" s="335"/>
      <c r="K97" s="335"/>
      <c r="L97" s="335"/>
      <c r="M97" s="335"/>
      <c r="O97" s="2"/>
    </row>
    <row r="98" spans="2:15" ht="42" customHeight="1" x14ac:dyDescent="0.25">
      <c r="B98" s="2"/>
      <c r="D98" s="350" t="s">
        <v>36</v>
      </c>
      <c r="E98" s="350"/>
      <c r="F98" s="335" t="s">
        <v>1661</v>
      </c>
      <c r="G98" s="335"/>
      <c r="H98" s="335"/>
      <c r="I98" s="335"/>
      <c r="J98" s="335"/>
      <c r="K98" s="335"/>
      <c r="L98" s="335"/>
      <c r="M98" s="335"/>
      <c r="O98" s="2"/>
    </row>
    <row r="99" spans="2:15" ht="3.95" customHeight="1" x14ac:dyDescent="0.25">
      <c r="B99" s="2"/>
      <c r="O99" s="2"/>
    </row>
    <row r="100" spans="2:15" ht="123" customHeight="1" x14ac:dyDescent="0.25">
      <c r="B100" s="2"/>
      <c r="D100" s="329" t="s">
        <v>62</v>
      </c>
      <c r="E100" s="330"/>
      <c r="F100" s="356" t="s">
        <v>1926</v>
      </c>
      <c r="G100" s="419"/>
      <c r="H100" s="419"/>
      <c r="I100" s="419"/>
      <c r="J100" s="419"/>
      <c r="K100" s="419"/>
      <c r="L100" s="419"/>
      <c r="M100" s="420"/>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anciera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18" priority="42">
      <formula>+IF($F$43="no",1,0)</formula>
    </cfRule>
  </conditionalFormatting>
  <conditionalFormatting sqref="F32:M33">
    <cfRule type="expression" dxfId="1817" priority="41">
      <formula>+IF($Q$30="NA",1,0)</formula>
    </cfRule>
  </conditionalFormatting>
  <conditionalFormatting sqref="F33:M33">
    <cfRule type="expression" dxfId="1816" priority="40">
      <formula>+IF($Q$33=0,1,0)</formula>
    </cfRule>
  </conditionalFormatting>
  <conditionalFormatting sqref="F47:M47">
    <cfRule type="expression" dxfId="1815" priority="39">
      <formula>+IF($Q$47=0,1,0)</formula>
    </cfRule>
  </conditionalFormatting>
  <conditionalFormatting sqref="F73:G73">
    <cfRule type="cellIs" dxfId="1814" priority="25" operator="equal">
      <formula>"optimo"</formula>
    </cfRule>
    <cfRule type="cellIs" dxfId="1813" priority="26" operator="equal">
      <formula>"critico"</formula>
    </cfRule>
  </conditionalFormatting>
  <conditionalFormatting sqref="H73:I73">
    <cfRule type="cellIs" dxfId="1812" priority="23" operator="equal">
      <formula>"Adecuado"</formula>
    </cfRule>
    <cfRule type="cellIs" dxfId="1811" priority="24" operator="equal">
      <formula>"en riesgo"</formula>
    </cfRule>
  </conditionalFormatting>
  <conditionalFormatting sqref="J73:K73">
    <cfRule type="cellIs" dxfId="1810" priority="21" operator="equal">
      <formula>"Adecuado"</formula>
    </cfRule>
    <cfRule type="cellIs" dxfId="1809" priority="22" operator="equal">
      <formula>"en riesgo"</formula>
    </cfRule>
  </conditionalFormatting>
  <conditionalFormatting sqref="L73:M73">
    <cfRule type="cellIs" dxfId="1808" priority="19" operator="equal">
      <formula>"optimo"</formula>
    </cfRule>
    <cfRule type="cellIs" dxfId="1807" priority="20" operator="equal">
      <formula>"critico"</formula>
    </cfRule>
  </conditionalFormatting>
  <conditionalFormatting sqref="L75:M80 F75:G80 I75:I80 I83 F83:G83 F81:F82 L83:M83 M81:M82 L86:M86 M84:M85 F86:G86 F84:F85 I86">
    <cfRule type="expression" dxfId="1806" priority="18">
      <formula>+IF($AK75=0,1)</formula>
    </cfRule>
  </conditionalFormatting>
  <conditionalFormatting sqref="F103:G104">
    <cfRule type="expression" dxfId="1805" priority="17">
      <formula>+IF($G$102="No",1,0)</formula>
    </cfRule>
  </conditionalFormatting>
  <conditionalFormatting sqref="F51">
    <cfRule type="expression" dxfId="1804" priority="16">
      <formula>+IF($F$43="no",1,0)</formula>
    </cfRule>
  </conditionalFormatting>
  <conditionalFormatting sqref="I51">
    <cfRule type="expression" dxfId="1803" priority="15">
      <formula>+IF($F$51="no",1,0)</formula>
    </cfRule>
  </conditionalFormatting>
  <conditionalFormatting sqref="K75:K80 K83 K86">
    <cfRule type="expression" dxfId="1802" priority="14">
      <formula>+IF($AK75=0,1)</formula>
    </cfRule>
  </conditionalFormatting>
  <conditionalFormatting sqref="J75:J80 J83 J86">
    <cfRule type="expression" dxfId="1801" priority="13">
      <formula>+IF($AK75=0,1)</formula>
    </cfRule>
  </conditionalFormatting>
  <conditionalFormatting sqref="H75:H80 H83 H86">
    <cfRule type="expression" dxfId="1800" priority="12">
      <formula>+IF($AK75=0,1)</formula>
    </cfRule>
  </conditionalFormatting>
  <conditionalFormatting sqref="L81:L82 G81:G82 I81:I82">
    <cfRule type="expression" dxfId="1799" priority="8">
      <formula>+IF($AK81=0,1)</formula>
    </cfRule>
  </conditionalFormatting>
  <conditionalFormatting sqref="K81:K82">
    <cfRule type="expression" dxfId="1798" priority="7">
      <formula>+IF($AK81=0,1)</formula>
    </cfRule>
  </conditionalFormatting>
  <conditionalFormatting sqref="J81:J82">
    <cfRule type="expression" dxfId="1797" priority="6">
      <formula>+IF($AK81=0,1)</formula>
    </cfRule>
  </conditionalFormatting>
  <conditionalFormatting sqref="H81:H82">
    <cfRule type="expression" dxfId="1796" priority="5">
      <formula>+IF($AK81=0,1)</formula>
    </cfRule>
  </conditionalFormatting>
  <conditionalFormatting sqref="I84:I85 G84:G85 L84:L85">
    <cfRule type="expression" dxfId="1795" priority="4">
      <formula>+IF($AK84=0,1)</formula>
    </cfRule>
  </conditionalFormatting>
  <conditionalFormatting sqref="K84:K85">
    <cfRule type="expression" dxfId="1794" priority="3">
      <formula>+IF($AK84=0,1)</formula>
    </cfRule>
  </conditionalFormatting>
  <conditionalFormatting sqref="J84:J85">
    <cfRule type="expression" dxfId="1793" priority="2">
      <formula>+IF($AK84=0,1)</formula>
    </cfRule>
  </conditionalFormatting>
  <conditionalFormatting sqref="H84:H85">
    <cfRule type="expression" dxfId="1792" priority="1">
      <formula>+IF($AK84=0,1)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7">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339</v>
      </c>
      <c r="O10" s="2"/>
    </row>
    <row r="11" spans="2:24" ht="3.95" customHeight="1" x14ac:dyDescent="0.25">
      <c r="B11" s="2"/>
      <c r="D11" s="6"/>
      <c r="O11" s="2"/>
    </row>
    <row r="12" spans="2:24" ht="36" customHeight="1" x14ac:dyDescent="0.25">
      <c r="B12" s="2"/>
      <c r="D12" s="329" t="s">
        <v>5</v>
      </c>
      <c r="E12" s="330"/>
      <c r="F12" s="331" t="s">
        <v>341</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1652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1604</v>
      </c>
      <c r="G33" s="331" t="s">
        <v>995</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1653</v>
      </c>
      <c r="G59" s="335"/>
      <c r="H59" s="335"/>
      <c r="I59" s="335"/>
      <c r="J59" s="335"/>
      <c r="K59" s="335"/>
      <c r="L59" s="335"/>
      <c r="M59" s="335"/>
      <c r="O59" s="2"/>
    </row>
    <row r="60" spans="2:15" ht="27.75" customHeight="1" x14ac:dyDescent="0.25">
      <c r="B60" s="2"/>
      <c r="D60" s="350" t="s">
        <v>35</v>
      </c>
      <c r="E60" s="350"/>
      <c r="F60" s="335" t="s">
        <v>1654</v>
      </c>
      <c r="G60" s="335"/>
      <c r="H60" s="335"/>
      <c r="I60" s="335"/>
      <c r="J60" s="335"/>
      <c r="K60" s="335"/>
      <c r="L60" s="335"/>
      <c r="M60" s="335"/>
      <c r="O60" s="2"/>
    </row>
    <row r="61" spans="2:15" ht="27.75" customHeight="1" x14ac:dyDescent="0.25">
      <c r="B61" s="2"/>
      <c r="D61" s="350" t="s">
        <v>36</v>
      </c>
      <c r="E61" s="350"/>
      <c r="F61" s="335" t="s">
        <v>1655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f>+L75-0.001</f>
        <v>0.746</v>
      </c>
      <c r="H75" s="16" t="s">
        <v>500</v>
      </c>
      <c r="I75" s="16" t="s">
        <v>500</v>
      </c>
      <c r="J75" s="16" t="s">
        <v>500</v>
      </c>
      <c r="K75" s="16" t="s">
        <v>500</v>
      </c>
      <c r="L75" s="16">
        <v>0.747</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f t="shared" ref="G76:G79" si="0">+L76-0.001</f>
        <v>0.82499999999999996</v>
      </c>
      <c r="H76" s="16" t="s">
        <v>500</v>
      </c>
      <c r="I76" s="16" t="s">
        <v>500</v>
      </c>
      <c r="J76" s="16" t="s">
        <v>500</v>
      </c>
      <c r="K76" s="16" t="s">
        <v>500</v>
      </c>
      <c r="L76" s="16">
        <v>0.82599999999999996</v>
      </c>
      <c r="M76" s="16" t="s">
        <v>500</v>
      </c>
      <c r="O76" s="2"/>
      <c r="AE76" s="3" t="s">
        <v>40</v>
      </c>
      <c r="AF76" s="3">
        <v>2</v>
      </c>
      <c r="AG76" s="3">
        <f t="shared" ref="AG76:AG86" si="1">+IF(AE76&gt;=$G$71,1,0)</f>
        <v>1</v>
      </c>
      <c r="AH76" s="3">
        <f>+IF(AG76=0,0,IF(AG76=1,(SUM($AG$75:AG76)-1),1))</f>
        <v>1</v>
      </c>
      <c r="AI76" s="3">
        <f t="shared" ref="AI76:AI86" si="2">+IF(AH76=0,0,IF(MOD(AH76,$U$69)=0,1,0))</f>
        <v>1</v>
      </c>
      <c r="AJ76" s="3">
        <f t="shared" ref="AJ76:AJ86" si="3">+IF(AE76=$F$71,1,0)</f>
        <v>0</v>
      </c>
      <c r="AK76" s="3">
        <f t="shared" ref="AK76:AK86" si="4">+MAX(AI76:AJ76)</f>
        <v>1</v>
      </c>
    </row>
    <row r="77" spans="2:37" x14ac:dyDescent="0.25">
      <c r="B77" s="2"/>
      <c r="D77" s="351" t="s">
        <v>47</v>
      </c>
      <c r="E77" s="351"/>
      <c r="F77" s="16" t="s">
        <v>500</v>
      </c>
      <c r="G77" s="16">
        <f t="shared" si="0"/>
        <v>0.83220000000000005</v>
      </c>
      <c r="H77" s="16" t="s">
        <v>500</v>
      </c>
      <c r="I77" s="16" t="s">
        <v>500</v>
      </c>
      <c r="J77" s="16" t="s">
        <v>500</v>
      </c>
      <c r="K77" s="16" t="s">
        <v>500</v>
      </c>
      <c r="L77" s="16">
        <v>0.83320000000000005</v>
      </c>
      <c r="M77" s="16" t="s">
        <v>500</v>
      </c>
      <c r="O77" s="2"/>
      <c r="AE77" s="3" t="s">
        <v>47</v>
      </c>
      <c r="AF77" s="3">
        <v>3</v>
      </c>
      <c r="AG77" s="3">
        <f t="shared" si="1"/>
        <v>1</v>
      </c>
      <c r="AH77" s="3">
        <f>+IF(AG77=0,0,IF(AG77=1,(SUM($AG$75:AG77)-1),1))</f>
        <v>2</v>
      </c>
      <c r="AI77" s="3">
        <f t="shared" si="2"/>
        <v>1</v>
      </c>
      <c r="AJ77" s="3">
        <f t="shared" si="3"/>
        <v>0</v>
      </c>
      <c r="AK77" s="3">
        <f t="shared" si="4"/>
        <v>1</v>
      </c>
    </row>
    <row r="78" spans="2:37" x14ac:dyDescent="0.25">
      <c r="B78" s="2"/>
      <c r="D78" s="351" t="s">
        <v>48</v>
      </c>
      <c r="E78" s="351"/>
      <c r="F78" s="16" t="s">
        <v>500</v>
      </c>
      <c r="G78" s="16">
        <f t="shared" si="0"/>
        <v>0.85070000000000001</v>
      </c>
      <c r="H78" s="16" t="s">
        <v>500</v>
      </c>
      <c r="I78" s="16" t="s">
        <v>500</v>
      </c>
      <c r="J78" s="16" t="s">
        <v>500</v>
      </c>
      <c r="K78" s="16" t="s">
        <v>500</v>
      </c>
      <c r="L78" s="16">
        <v>0.85170000000000001</v>
      </c>
      <c r="M78" s="16" t="s">
        <v>500</v>
      </c>
      <c r="O78" s="2"/>
      <c r="AE78" s="3" t="s">
        <v>48</v>
      </c>
      <c r="AF78" s="3">
        <v>4</v>
      </c>
      <c r="AG78" s="3">
        <f t="shared" si="1"/>
        <v>1</v>
      </c>
      <c r="AH78" s="3">
        <f>+IF(AG78=0,0,IF(AG78=1,(SUM($AG$75:AG78)-1),1))</f>
        <v>3</v>
      </c>
      <c r="AI78" s="3">
        <f t="shared" si="2"/>
        <v>1</v>
      </c>
      <c r="AJ78" s="3">
        <f t="shared" si="3"/>
        <v>0</v>
      </c>
      <c r="AK78" s="3">
        <f t="shared" si="4"/>
        <v>1</v>
      </c>
    </row>
    <row r="79" spans="2:37" x14ac:dyDescent="0.25">
      <c r="B79" s="2"/>
      <c r="D79" s="351" t="s">
        <v>49</v>
      </c>
      <c r="E79" s="351"/>
      <c r="F79" s="16" t="s">
        <v>500</v>
      </c>
      <c r="G79" s="16">
        <f t="shared" si="0"/>
        <v>0.86919999999999997</v>
      </c>
      <c r="H79" s="16" t="s">
        <v>500</v>
      </c>
      <c r="I79" s="16" t="s">
        <v>500</v>
      </c>
      <c r="J79" s="16" t="s">
        <v>500</v>
      </c>
      <c r="K79" s="16" t="s">
        <v>500</v>
      </c>
      <c r="L79" s="16">
        <v>0.87019999999999997</v>
      </c>
      <c r="M79" s="16" t="s">
        <v>500</v>
      </c>
      <c r="O79" s="2"/>
      <c r="AE79" s="3" t="s">
        <v>49</v>
      </c>
      <c r="AF79" s="3">
        <v>5</v>
      </c>
      <c r="AG79" s="3">
        <f t="shared" si="1"/>
        <v>1</v>
      </c>
      <c r="AH79" s="3">
        <f>+IF(AG79=0,0,IF(AG79=1,(SUM($AG$75:AG79)-1),1))</f>
        <v>4</v>
      </c>
      <c r="AI79" s="3">
        <f t="shared" si="2"/>
        <v>1</v>
      </c>
      <c r="AJ79" s="3">
        <f t="shared" si="3"/>
        <v>0</v>
      </c>
      <c r="AK79" s="3">
        <f t="shared" si="4"/>
        <v>1</v>
      </c>
    </row>
    <row r="80" spans="2:37" x14ac:dyDescent="0.25">
      <c r="B80" s="2"/>
      <c r="D80" s="351" t="s">
        <v>50</v>
      </c>
      <c r="E80" s="351"/>
      <c r="F80" s="16" t="s">
        <v>500</v>
      </c>
      <c r="G80" s="16">
        <v>0.879</v>
      </c>
      <c r="H80" s="16" t="s">
        <v>500</v>
      </c>
      <c r="I80" s="16" t="s">
        <v>500</v>
      </c>
      <c r="J80" s="16" t="s">
        <v>500</v>
      </c>
      <c r="K80" s="16" t="s">
        <v>500</v>
      </c>
      <c r="L80" s="16">
        <v>0.88</v>
      </c>
      <c r="M80" s="16" t="s">
        <v>500</v>
      </c>
      <c r="O80" s="2"/>
      <c r="AE80" s="3" t="s">
        <v>50</v>
      </c>
      <c r="AF80" s="3">
        <v>6</v>
      </c>
      <c r="AG80" s="3">
        <f t="shared" si="1"/>
        <v>1</v>
      </c>
      <c r="AH80" s="3">
        <f>+IF(AG80=0,0,IF(AG80=1,(SUM($AG$75:AG80)-1),1))</f>
        <v>5</v>
      </c>
      <c r="AI80" s="3">
        <f t="shared" si="2"/>
        <v>1</v>
      </c>
      <c r="AJ80" s="3">
        <f t="shared" si="3"/>
        <v>0</v>
      </c>
      <c r="AK80" s="3">
        <f t="shared" si="4"/>
        <v>1</v>
      </c>
    </row>
    <row r="81" spans="2:37" x14ac:dyDescent="0.25">
      <c r="B81" s="2"/>
      <c r="D81" s="351" t="s">
        <v>53</v>
      </c>
      <c r="E81" s="351"/>
      <c r="F81" s="16" t="s">
        <v>500</v>
      </c>
      <c r="G81" s="16">
        <v>0.90900000000000003</v>
      </c>
      <c r="H81" s="16" t="s">
        <v>500</v>
      </c>
      <c r="I81" s="16" t="s">
        <v>500</v>
      </c>
      <c r="J81" s="16" t="s">
        <v>500</v>
      </c>
      <c r="K81" s="16" t="s">
        <v>500</v>
      </c>
      <c r="L81" s="16">
        <v>0.91</v>
      </c>
      <c r="M81" s="16" t="s">
        <v>500</v>
      </c>
      <c r="O81" s="2"/>
      <c r="AE81" s="3" t="s">
        <v>53</v>
      </c>
      <c r="AF81" s="3">
        <v>7</v>
      </c>
      <c r="AG81" s="3">
        <f t="shared" si="1"/>
        <v>1</v>
      </c>
      <c r="AH81" s="3">
        <f>+IF(AG81=0,0,IF(AG81=1,(SUM($AG$75:AG81)-1),1))</f>
        <v>6</v>
      </c>
      <c r="AI81" s="3">
        <f t="shared" si="2"/>
        <v>1</v>
      </c>
      <c r="AJ81" s="3">
        <f t="shared" si="3"/>
        <v>0</v>
      </c>
      <c r="AK81" s="3">
        <f t="shared" si="4"/>
        <v>1</v>
      </c>
    </row>
    <row r="82" spans="2:37" x14ac:dyDescent="0.25">
      <c r="B82" s="2"/>
      <c r="D82" s="351" t="s">
        <v>54</v>
      </c>
      <c r="E82" s="351"/>
      <c r="F82" s="16" t="s">
        <v>500</v>
      </c>
      <c r="G82" s="16">
        <v>0.91900000000000004</v>
      </c>
      <c r="H82" s="16" t="s">
        <v>500</v>
      </c>
      <c r="I82" s="16" t="s">
        <v>500</v>
      </c>
      <c r="J82" s="16" t="s">
        <v>500</v>
      </c>
      <c r="K82" s="16" t="s">
        <v>500</v>
      </c>
      <c r="L82" s="16">
        <v>0.92</v>
      </c>
      <c r="M82" s="16" t="s">
        <v>500</v>
      </c>
      <c r="O82" s="2"/>
      <c r="AE82" s="3" t="s">
        <v>54</v>
      </c>
      <c r="AF82" s="3">
        <v>8</v>
      </c>
      <c r="AG82" s="3">
        <f t="shared" si="1"/>
        <v>1</v>
      </c>
      <c r="AH82" s="3">
        <f>+IF(AG82=0,0,IF(AG82=1,(SUM($AG$75:AG82)-1),1))</f>
        <v>7</v>
      </c>
      <c r="AI82" s="3">
        <f t="shared" si="2"/>
        <v>1</v>
      </c>
      <c r="AJ82" s="3">
        <f t="shared" si="3"/>
        <v>0</v>
      </c>
      <c r="AK82" s="3">
        <f t="shared" si="4"/>
        <v>1</v>
      </c>
    </row>
    <row r="83" spans="2:37" x14ac:dyDescent="0.25">
      <c r="B83" s="2"/>
      <c r="D83" s="351" t="s">
        <v>55</v>
      </c>
      <c r="E83" s="351"/>
      <c r="F83" s="16" t="s">
        <v>500</v>
      </c>
      <c r="G83" s="16">
        <v>0.93899999999999995</v>
      </c>
      <c r="H83" s="16" t="s">
        <v>500</v>
      </c>
      <c r="I83" s="16" t="s">
        <v>500</v>
      </c>
      <c r="J83" s="16" t="s">
        <v>500</v>
      </c>
      <c r="K83" s="16" t="s">
        <v>500</v>
      </c>
      <c r="L83" s="16">
        <v>0.94</v>
      </c>
      <c r="M83" s="16" t="s">
        <v>500</v>
      </c>
      <c r="O83" s="2"/>
      <c r="AE83" s="3" t="s">
        <v>55</v>
      </c>
      <c r="AF83" s="3">
        <v>9</v>
      </c>
      <c r="AG83" s="3">
        <f t="shared" si="1"/>
        <v>1</v>
      </c>
      <c r="AH83" s="3">
        <f>+IF(AG83=0,0,IF(AG83=1,(SUM($AG$75:AG83)-1),1))</f>
        <v>8</v>
      </c>
      <c r="AI83" s="3">
        <f t="shared" si="2"/>
        <v>1</v>
      </c>
      <c r="AJ83" s="3">
        <f t="shared" si="3"/>
        <v>0</v>
      </c>
      <c r="AK83" s="3">
        <f t="shared" si="4"/>
        <v>1</v>
      </c>
    </row>
    <row r="84" spans="2:37" x14ac:dyDescent="0.25">
      <c r="B84" s="2"/>
      <c r="D84" s="351" t="s">
        <v>56</v>
      </c>
      <c r="E84" s="351"/>
      <c r="F84" s="16" t="s">
        <v>500</v>
      </c>
      <c r="G84" s="16">
        <v>0.96899999999999997</v>
      </c>
      <c r="H84" s="16" t="s">
        <v>500</v>
      </c>
      <c r="I84" s="16" t="s">
        <v>500</v>
      </c>
      <c r="J84" s="16" t="s">
        <v>500</v>
      </c>
      <c r="K84" s="16" t="s">
        <v>500</v>
      </c>
      <c r="L84" s="16">
        <v>0.97</v>
      </c>
      <c r="M84" s="16" t="s">
        <v>500</v>
      </c>
      <c r="O84" s="2"/>
      <c r="AE84" s="3" t="s">
        <v>56</v>
      </c>
      <c r="AF84" s="3">
        <v>10</v>
      </c>
      <c r="AG84" s="3">
        <f t="shared" si="1"/>
        <v>1</v>
      </c>
      <c r="AH84" s="3">
        <f>+IF(AG84=0,0,IF(AG84=1,(SUM($AG$75:AG84)-1),1))</f>
        <v>9</v>
      </c>
      <c r="AI84" s="3">
        <f t="shared" si="2"/>
        <v>1</v>
      </c>
      <c r="AJ84" s="3">
        <f t="shared" si="3"/>
        <v>0</v>
      </c>
      <c r="AK84" s="3">
        <f t="shared" si="4"/>
        <v>1</v>
      </c>
    </row>
    <row r="85" spans="2:37" x14ac:dyDescent="0.25">
      <c r="B85" s="2"/>
      <c r="D85" s="351" t="s">
        <v>57</v>
      </c>
      <c r="E85" s="351"/>
      <c r="F85" s="16" t="s">
        <v>500</v>
      </c>
      <c r="G85" s="16">
        <v>0.97899999999999998</v>
      </c>
      <c r="H85" s="16" t="s">
        <v>500</v>
      </c>
      <c r="I85" s="16" t="s">
        <v>500</v>
      </c>
      <c r="J85" s="16" t="s">
        <v>500</v>
      </c>
      <c r="K85" s="16" t="s">
        <v>500</v>
      </c>
      <c r="L85" s="16">
        <v>0.98</v>
      </c>
      <c r="M85" s="16" t="s">
        <v>500</v>
      </c>
      <c r="O85" s="2"/>
      <c r="AE85" s="3" t="s">
        <v>57</v>
      </c>
      <c r="AF85" s="3">
        <v>11</v>
      </c>
      <c r="AG85" s="3">
        <f t="shared" si="1"/>
        <v>1</v>
      </c>
      <c r="AH85" s="3">
        <f>+IF(AG85=0,0,IF(AG85=1,(SUM($AG$75:AG85)-1),1))</f>
        <v>10</v>
      </c>
      <c r="AI85" s="3">
        <f t="shared" si="2"/>
        <v>1</v>
      </c>
      <c r="AJ85" s="3">
        <f t="shared" si="3"/>
        <v>0</v>
      </c>
      <c r="AK85" s="3">
        <f t="shared" si="4"/>
        <v>1</v>
      </c>
    </row>
    <row r="86" spans="2:37" x14ac:dyDescent="0.25">
      <c r="B86" s="2"/>
      <c r="D86" s="351" t="s">
        <v>58</v>
      </c>
      <c r="E86" s="351"/>
      <c r="F86" s="16" t="s">
        <v>500</v>
      </c>
      <c r="G86" s="16">
        <v>0.999</v>
      </c>
      <c r="H86" s="16" t="s">
        <v>500</v>
      </c>
      <c r="I86" s="16" t="s">
        <v>500</v>
      </c>
      <c r="J86" s="16" t="s">
        <v>500</v>
      </c>
      <c r="K86" s="16" t="s">
        <v>500</v>
      </c>
      <c r="L86" s="16"/>
      <c r="M86" s="16">
        <v>1</v>
      </c>
      <c r="O86" s="2"/>
      <c r="AE86" s="3" t="s">
        <v>58</v>
      </c>
      <c r="AF86" s="65">
        <v>12</v>
      </c>
      <c r="AG86" s="3">
        <f t="shared" si="1"/>
        <v>1</v>
      </c>
      <c r="AH86" s="3">
        <f>+IF(AG86=0,0,IF(AG86=1,(SUM($AG$75:AG86)-1),1))</f>
        <v>11</v>
      </c>
      <c r="AI86" s="3">
        <f t="shared" si="2"/>
        <v>1</v>
      </c>
      <c r="AJ86" s="3">
        <f t="shared" si="3"/>
        <v>0</v>
      </c>
      <c r="AK86" s="3">
        <f t="shared" si="4"/>
        <v>1</v>
      </c>
    </row>
    <row r="87" spans="2:37" ht="3.75" customHeight="1" x14ac:dyDescent="0.25">
      <c r="B87" s="2"/>
      <c r="O87" s="2"/>
    </row>
    <row r="88" spans="2:37" ht="66" customHeight="1" x14ac:dyDescent="0.25">
      <c r="B88" s="2"/>
      <c r="D88" s="329" t="s">
        <v>59</v>
      </c>
      <c r="E88" s="330"/>
      <c r="F88" s="331" t="s">
        <v>2155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1656</v>
      </c>
      <c r="G97" s="335"/>
      <c r="H97" s="335"/>
      <c r="I97" s="335"/>
      <c r="J97" s="335"/>
      <c r="K97" s="335"/>
      <c r="L97" s="335"/>
      <c r="M97" s="335"/>
      <c r="O97" s="2"/>
    </row>
    <row r="98" spans="2:15" ht="42" customHeight="1" x14ac:dyDescent="0.25">
      <c r="B98" s="2"/>
      <c r="D98" s="350" t="s">
        <v>36</v>
      </c>
      <c r="E98" s="350"/>
      <c r="F98" s="335" t="s">
        <v>1656</v>
      </c>
      <c r="G98" s="335"/>
      <c r="H98" s="335"/>
      <c r="I98" s="335"/>
      <c r="J98" s="335"/>
      <c r="K98" s="335"/>
      <c r="L98" s="335"/>
      <c r="M98" s="335"/>
      <c r="O98" s="2"/>
    </row>
    <row r="99" spans="2:15" ht="3.95" customHeight="1" x14ac:dyDescent="0.25">
      <c r="B99" s="2"/>
      <c r="O99" s="2"/>
    </row>
    <row r="100" spans="2:15" ht="204" customHeight="1" x14ac:dyDescent="0.25">
      <c r="B100" s="2"/>
      <c r="D100" s="329" t="s">
        <v>62</v>
      </c>
      <c r="E100" s="330"/>
      <c r="F100" s="411" t="s">
        <v>1927</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342</v>
      </c>
      <c r="K103" s="21"/>
      <c r="O103" s="2"/>
    </row>
    <row r="104" spans="2:15" ht="27.75" customHeight="1" x14ac:dyDescent="0.25">
      <c r="B104" s="2"/>
      <c r="D104" s="322"/>
      <c r="E104" s="323"/>
      <c r="F104" s="19" t="s">
        <v>67</v>
      </c>
      <c r="G104" s="324" t="s">
        <v>1928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anciera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91" priority="31">
      <formula>+IF($F$43="no",1,0)</formula>
    </cfRule>
  </conditionalFormatting>
  <conditionalFormatting sqref="F32:M33">
    <cfRule type="expression" dxfId="1790" priority="30">
      <formula>+IF($Q$30="NA",1,0)</formula>
    </cfRule>
  </conditionalFormatting>
  <conditionalFormatting sqref="F33:M33">
    <cfRule type="expression" dxfId="1789" priority="29">
      <formula>+IF($Q$33=0,1,0)</formula>
    </cfRule>
  </conditionalFormatting>
  <conditionalFormatting sqref="F47:M47">
    <cfRule type="expression" dxfId="1788" priority="28">
      <formula>+IF($Q$47=0,1,0)</formula>
    </cfRule>
  </conditionalFormatting>
  <conditionalFormatting sqref="F73:G73">
    <cfRule type="cellIs" dxfId="1787" priority="14" operator="equal">
      <formula>"optimo"</formula>
    </cfRule>
    <cfRule type="cellIs" dxfId="1786" priority="15" operator="equal">
      <formula>"critico"</formula>
    </cfRule>
  </conditionalFormatting>
  <conditionalFormatting sqref="H73:I73">
    <cfRule type="cellIs" dxfId="1785" priority="12" operator="equal">
      <formula>"Adecuado"</formula>
    </cfRule>
    <cfRule type="cellIs" dxfId="1784" priority="13" operator="equal">
      <formula>"en riesgo"</formula>
    </cfRule>
  </conditionalFormatting>
  <conditionalFormatting sqref="J73:K73">
    <cfRule type="cellIs" dxfId="1783" priority="10" operator="equal">
      <formula>"Adecuado"</formula>
    </cfRule>
    <cfRule type="cellIs" dxfId="1782" priority="11" operator="equal">
      <formula>"en riesgo"</formula>
    </cfRule>
  </conditionalFormatting>
  <conditionalFormatting sqref="L73:M73">
    <cfRule type="cellIs" dxfId="1781" priority="8" operator="equal">
      <formula>"optimo"</formula>
    </cfRule>
    <cfRule type="cellIs" dxfId="1780" priority="9" operator="equal">
      <formula>"critico"</formula>
    </cfRule>
  </conditionalFormatting>
  <conditionalFormatting sqref="F75:M86">
    <cfRule type="expression" dxfId="1779" priority="7">
      <formula>+IF($AK75=0,1)</formula>
    </cfRule>
  </conditionalFormatting>
  <conditionalFormatting sqref="F103:G104">
    <cfRule type="expression" dxfId="1778" priority="6">
      <formula>+IF($G$102="No",1,0)</formula>
    </cfRule>
  </conditionalFormatting>
  <conditionalFormatting sqref="F51">
    <cfRule type="expression" dxfId="1777" priority="5">
      <formula>+IF($F$43="no",1,0)</formula>
    </cfRule>
  </conditionalFormatting>
  <conditionalFormatting sqref="I51">
    <cfRule type="expression" dxfId="177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8">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340</v>
      </c>
      <c r="O10" s="2"/>
    </row>
    <row r="11" spans="2:24" ht="3.95" customHeight="1" x14ac:dyDescent="0.25">
      <c r="B11" s="2"/>
      <c r="D11" s="6"/>
      <c r="O11" s="2"/>
    </row>
    <row r="12" spans="2:24" ht="36" customHeight="1" x14ac:dyDescent="0.25">
      <c r="B12" s="2"/>
      <c r="D12" s="329" t="s">
        <v>5</v>
      </c>
      <c r="E12" s="330"/>
      <c r="F12" s="331" t="s">
        <v>997</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1933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0.98</v>
      </c>
      <c r="G22" s="328" t="s">
        <v>9</v>
      </c>
      <c r="H22" s="328"/>
      <c r="I22" s="17">
        <v>0.99</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1604</v>
      </c>
      <c r="G33" s="331" t="s">
        <v>995</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1" t="s">
        <v>1936</v>
      </c>
      <c r="G59" s="332"/>
      <c r="H59" s="332"/>
      <c r="I59" s="332"/>
      <c r="J59" s="332"/>
      <c r="K59" s="332"/>
      <c r="L59" s="332"/>
      <c r="M59" s="333"/>
      <c r="O59" s="2"/>
    </row>
    <row r="60" spans="2:15" ht="27.75" customHeight="1" x14ac:dyDescent="0.25">
      <c r="B60" s="2"/>
      <c r="D60" s="350" t="s">
        <v>35</v>
      </c>
      <c r="E60" s="350"/>
      <c r="F60" s="335" t="s">
        <v>1934</v>
      </c>
      <c r="G60" s="335"/>
      <c r="H60" s="335"/>
      <c r="I60" s="335"/>
      <c r="J60" s="335"/>
      <c r="K60" s="335"/>
      <c r="L60" s="335"/>
      <c r="M60" s="335"/>
      <c r="O60" s="2"/>
    </row>
    <row r="61" spans="2:15" ht="27.75" customHeight="1" x14ac:dyDescent="0.25">
      <c r="B61" s="2"/>
      <c r="D61" s="350" t="s">
        <v>36</v>
      </c>
      <c r="E61" s="350"/>
      <c r="F61" s="335" t="s">
        <v>1935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f>+L75-0.001</f>
        <v>8.4000000000000005E-2</v>
      </c>
      <c r="H75" s="16" t="s">
        <v>500</v>
      </c>
      <c r="I75" s="16" t="s">
        <v>500</v>
      </c>
      <c r="J75" s="16" t="s">
        <v>500</v>
      </c>
      <c r="K75" s="16" t="s">
        <v>500</v>
      </c>
      <c r="L75" s="16">
        <v>8.5000000000000006E-2</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f t="shared" ref="G76:G79" si="0">+L76-0.001</f>
        <v>0.22700000000000001</v>
      </c>
      <c r="H76" s="16"/>
      <c r="I76" s="16"/>
      <c r="J76" s="16"/>
      <c r="K76" s="16"/>
      <c r="L76" s="16">
        <v>0.22800000000000001</v>
      </c>
      <c r="M76" s="16" t="s">
        <v>500</v>
      </c>
      <c r="O76" s="2"/>
      <c r="AE76" s="3" t="s">
        <v>40</v>
      </c>
      <c r="AF76" s="3">
        <v>2</v>
      </c>
      <c r="AG76" s="3">
        <f t="shared" ref="AG76:AG86" si="1">+IF(AE76&gt;=$G$71,1,0)</f>
        <v>1</v>
      </c>
      <c r="AH76" s="3">
        <f>+IF(AG76=0,0,IF(AG76=1,(SUM($AG$75:AG76)-1),1))</f>
        <v>1</v>
      </c>
      <c r="AI76" s="3">
        <f t="shared" ref="AI76:AI86" si="2">+IF(AH76=0,0,IF(MOD(AH76,$U$69)=0,1,0))</f>
        <v>1</v>
      </c>
      <c r="AJ76" s="3">
        <f t="shared" ref="AJ76:AJ86" si="3">+IF(AE76=$F$71,1,0)</f>
        <v>0</v>
      </c>
      <c r="AK76" s="3">
        <f t="shared" ref="AK76:AK86" si="4">+MAX(AI76:AJ76)</f>
        <v>1</v>
      </c>
    </row>
    <row r="77" spans="2:37" x14ac:dyDescent="0.25">
      <c r="B77" s="2"/>
      <c r="D77" s="351" t="s">
        <v>47</v>
      </c>
      <c r="E77" s="351"/>
      <c r="F77" s="16" t="s">
        <v>500</v>
      </c>
      <c r="G77" s="16">
        <f t="shared" si="0"/>
        <v>0.31900000000000001</v>
      </c>
      <c r="H77" s="16" t="s">
        <v>500</v>
      </c>
      <c r="I77" s="16" t="s">
        <v>500</v>
      </c>
      <c r="J77" s="16" t="s">
        <v>500</v>
      </c>
      <c r="K77" s="16" t="s">
        <v>500</v>
      </c>
      <c r="L77" s="16">
        <v>0.32</v>
      </c>
      <c r="M77" s="16" t="s">
        <v>500</v>
      </c>
      <c r="O77" s="2"/>
      <c r="AE77" s="3" t="s">
        <v>47</v>
      </c>
      <c r="AF77" s="3">
        <v>3</v>
      </c>
      <c r="AG77" s="3">
        <f t="shared" si="1"/>
        <v>1</v>
      </c>
      <c r="AH77" s="3">
        <f>+IF(AG77=0,0,IF(AG77=1,(SUM($AG$75:AG77)-1),1))</f>
        <v>2</v>
      </c>
      <c r="AI77" s="3">
        <f t="shared" si="2"/>
        <v>1</v>
      </c>
      <c r="AJ77" s="3">
        <f t="shared" si="3"/>
        <v>0</v>
      </c>
      <c r="AK77" s="3">
        <f t="shared" si="4"/>
        <v>1</v>
      </c>
    </row>
    <row r="78" spans="2:37" x14ac:dyDescent="0.25">
      <c r="B78" s="2"/>
      <c r="D78" s="351" t="s">
        <v>48</v>
      </c>
      <c r="E78" s="351"/>
      <c r="F78" s="16" t="s">
        <v>500</v>
      </c>
      <c r="G78" s="16">
        <f t="shared" si="0"/>
        <v>0.373</v>
      </c>
      <c r="H78" s="16" t="s">
        <v>500</v>
      </c>
      <c r="I78" s="16" t="s">
        <v>500</v>
      </c>
      <c r="J78" s="16" t="s">
        <v>500</v>
      </c>
      <c r="K78" s="16" t="s">
        <v>500</v>
      </c>
      <c r="L78" s="16">
        <v>0.374</v>
      </c>
      <c r="M78" s="16" t="s">
        <v>500</v>
      </c>
      <c r="O78" s="2"/>
      <c r="AE78" s="3" t="s">
        <v>48</v>
      </c>
      <c r="AF78" s="3">
        <v>4</v>
      </c>
      <c r="AG78" s="3">
        <f t="shared" si="1"/>
        <v>1</v>
      </c>
      <c r="AH78" s="3">
        <f>+IF(AG78=0,0,IF(AG78=1,(SUM($AG$75:AG78)-1),1))</f>
        <v>3</v>
      </c>
      <c r="AI78" s="3">
        <f t="shared" si="2"/>
        <v>1</v>
      </c>
      <c r="AJ78" s="3">
        <f t="shared" si="3"/>
        <v>0</v>
      </c>
      <c r="AK78" s="3">
        <f t="shared" si="4"/>
        <v>1</v>
      </c>
    </row>
    <row r="79" spans="2:37" x14ac:dyDescent="0.25">
      <c r="B79" s="2"/>
      <c r="D79" s="351" t="s">
        <v>49</v>
      </c>
      <c r="E79" s="351"/>
      <c r="F79" s="16" t="s">
        <v>500</v>
      </c>
      <c r="G79" s="16">
        <f t="shared" si="0"/>
        <v>0.439</v>
      </c>
      <c r="H79" s="16" t="s">
        <v>500</v>
      </c>
      <c r="I79" s="16" t="s">
        <v>500</v>
      </c>
      <c r="J79" s="16" t="s">
        <v>500</v>
      </c>
      <c r="K79" s="16" t="s">
        <v>500</v>
      </c>
      <c r="L79" s="16">
        <v>0.44</v>
      </c>
      <c r="M79" s="16" t="s">
        <v>500</v>
      </c>
      <c r="O79" s="2"/>
      <c r="AE79" s="3" t="s">
        <v>49</v>
      </c>
      <c r="AF79" s="3">
        <v>5</v>
      </c>
      <c r="AG79" s="3">
        <f t="shared" si="1"/>
        <v>1</v>
      </c>
      <c r="AH79" s="3">
        <f>+IF(AG79=0,0,IF(AG79=1,(SUM($AG$75:AG79)-1),1))</f>
        <v>4</v>
      </c>
      <c r="AI79" s="3">
        <f t="shared" si="2"/>
        <v>1</v>
      </c>
      <c r="AJ79" s="3">
        <f t="shared" si="3"/>
        <v>0</v>
      </c>
      <c r="AK79" s="3">
        <f t="shared" si="4"/>
        <v>1</v>
      </c>
    </row>
    <row r="80" spans="2:37" x14ac:dyDescent="0.25">
      <c r="B80" s="2"/>
      <c r="D80" s="351" t="s">
        <v>50</v>
      </c>
      <c r="E80" s="351"/>
      <c r="F80" s="16" t="s">
        <v>500</v>
      </c>
      <c r="G80" s="16">
        <v>0.441</v>
      </c>
      <c r="H80" s="16" t="s">
        <v>500</v>
      </c>
      <c r="I80" s="16" t="s">
        <v>500</v>
      </c>
      <c r="J80" s="16" t="s">
        <v>500</v>
      </c>
      <c r="K80" s="16" t="s">
        <v>500</v>
      </c>
      <c r="L80" s="16">
        <v>0.442</v>
      </c>
      <c r="M80" s="16" t="s">
        <v>500</v>
      </c>
      <c r="O80" s="2"/>
      <c r="AE80" s="3" t="s">
        <v>50</v>
      </c>
      <c r="AF80" s="3">
        <v>6</v>
      </c>
      <c r="AG80" s="3">
        <f t="shared" si="1"/>
        <v>1</v>
      </c>
      <c r="AH80" s="3">
        <f>+IF(AG80=0,0,IF(AG80=1,(SUM($AG$75:AG80)-1),1))</f>
        <v>5</v>
      </c>
      <c r="AI80" s="3">
        <f t="shared" si="2"/>
        <v>1</v>
      </c>
      <c r="AJ80" s="3">
        <f t="shared" si="3"/>
        <v>0</v>
      </c>
      <c r="AK80" s="3">
        <f t="shared" si="4"/>
        <v>1</v>
      </c>
    </row>
    <row r="81" spans="2:37" x14ac:dyDescent="0.25">
      <c r="B81" s="2"/>
      <c r="D81" s="351" t="s">
        <v>53</v>
      </c>
      <c r="E81" s="351"/>
      <c r="F81" s="16" t="s">
        <v>500</v>
      </c>
      <c r="G81" s="16">
        <v>0.499</v>
      </c>
      <c r="H81" s="16" t="s">
        <v>500</v>
      </c>
      <c r="I81" s="16" t="s">
        <v>500</v>
      </c>
      <c r="J81" s="16" t="s">
        <v>500</v>
      </c>
      <c r="K81" s="16" t="s">
        <v>500</v>
      </c>
      <c r="L81" s="16">
        <v>0.5</v>
      </c>
      <c r="M81" s="16" t="s">
        <v>500</v>
      </c>
      <c r="O81" s="2"/>
      <c r="AE81" s="3" t="s">
        <v>53</v>
      </c>
      <c r="AF81" s="3">
        <v>7</v>
      </c>
      <c r="AG81" s="3">
        <f t="shared" si="1"/>
        <v>1</v>
      </c>
      <c r="AH81" s="3">
        <f>+IF(AG81=0,0,IF(AG81=1,(SUM($AG$75:AG81)-1),1))</f>
        <v>6</v>
      </c>
      <c r="AI81" s="3">
        <f t="shared" si="2"/>
        <v>1</v>
      </c>
      <c r="AJ81" s="3">
        <f t="shared" si="3"/>
        <v>0</v>
      </c>
      <c r="AK81" s="3">
        <f t="shared" si="4"/>
        <v>1</v>
      </c>
    </row>
    <row r="82" spans="2:37" x14ac:dyDescent="0.25">
      <c r="B82" s="2"/>
      <c r="D82" s="351" t="s">
        <v>54</v>
      </c>
      <c r="E82" s="351"/>
      <c r="F82" s="16" t="s">
        <v>500</v>
      </c>
      <c r="G82" s="16">
        <v>0.63900000000000001</v>
      </c>
      <c r="H82" s="16" t="s">
        <v>500</v>
      </c>
      <c r="I82" s="16" t="s">
        <v>500</v>
      </c>
      <c r="J82" s="16" t="s">
        <v>500</v>
      </c>
      <c r="K82" s="16" t="s">
        <v>500</v>
      </c>
      <c r="L82" s="16">
        <v>0.64</v>
      </c>
      <c r="M82" s="16" t="s">
        <v>500</v>
      </c>
      <c r="O82" s="2"/>
      <c r="AE82" s="3" t="s">
        <v>54</v>
      </c>
      <c r="AF82" s="3">
        <v>8</v>
      </c>
      <c r="AG82" s="3">
        <f t="shared" si="1"/>
        <v>1</v>
      </c>
      <c r="AH82" s="3">
        <f>+IF(AG82=0,0,IF(AG82=1,(SUM($AG$75:AG82)-1),1))</f>
        <v>7</v>
      </c>
      <c r="AI82" s="3">
        <f t="shared" si="2"/>
        <v>1</v>
      </c>
      <c r="AJ82" s="3">
        <f t="shared" si="3"/>
        <v>0</v>
      </c>
      <c r="AK82" s="3">
        <f t="shared" si="4"/>
        <v>1</v>
      </c>
    </row>
    <row r="83" spans="2:37" x14ac:dyDescent="0.25">
      <c r="B83" s="2"/>
      <c r="D83" s="351" t="s">
        <v>55</v>
      </c>
      <c r="E83" s="351"/>
      <c r="F83" s="16" t="s">
        <v>500</v>
      </c>
      <c r="G83" s="16">
        <v>0.69899999999999995</v>
      </c>
      <c r="H83" s="16" t="s">
        <v>500</v>
      </c>
      <c r="I83" s="16" t="s">
        <v>500</v>
      </c>
      <c r="J83" s="16" t="s">
        <v>500</v>
      </c>
      <c r="K83" s="16" t="s">
        <v>500</v>
      </c>
      <c r="L83" s="16">
        <v>0.7</v>
      </c>
      <c r="M83" s="16" t="s">
        <v>500</v>
      </c>
      <c r="O83" s="2"/>
      <c r="AE83" s="3" t="s">
        <v>55</v>
      </c>
      <c r="AF83" s="3">
        <v>9</v>
      </c>
      <c r="AG83" s="3">
        <f t="shared" si="1"/>
        <v>1</v>
      </c>
      <c r="AH83" s="3">
        <f>+IF(AG83=0,0,IF(AG83=1,(SUM($AG$75:AG83)-1),1))</f>
        <v>8</v>
      </c>
      <c r="AI83" s="3">
        <f t="shared" si="2"/>
        <v>1</v>
      </c>
      <c r="AJ83" s="3">
        <f t="shared" si="3"/>
        <v>0</v>
      </c>
      <c r="AK83" s="3">
        <f t="shared" si="4"/>
        <v>1</v>
      </c>
    </row>
    <row r="84" spans="2:37" x14ac:dyDescent="0.25">
      <c r="B84" s="2"/>
      <c r="D84" s="351" t="s">
        <v>56</v>
      </c>
      <c r="E84" s="351"/>
      <c r="F84" s="16" t="s">
        <v>500</v>
      </c>
      <c r="G84" s="16">
        <v>0.749</v>
      </c>
      <c r="H84" s="16" t="s">
        <v>500</v>
      </c>
      <c r="I84" s="16" t="s">
        <v>500</v>
      </c>
      <c r="J84" s="16" t="s">
        <v>500</v>
      </c>
      <c r="K84" s="16" t="s">
        <v>500</v>
      </c>
      <c r="L84" s="16">
        <v>0.75</v>
      </c>
      <c r="M84" s="16" t="s">
        <v>500</v>
      </c>
      <c r="O84" s="2"/>
      <c r="AE84" s="3" t="s">
        <v>56</v>
      </c>
      <c r="AF84" s="3">
        <v>10</v>
      </c>
      <c r="AG84" s="3">
        <f t="shared" si="1"/>
        <v>1</v>
      </c>
      <c r="AH84" s="3">
        <f>+IF(AG84=0,0,IF(AG84=1,(SUM($AG$75:AG84)-1),1))</f>
        <v>9</v>
      </c>
      <c r="AI84" s="3">
        <f t="shared" si="2"/>
        <v>1</v>
      </c>
      <c r="AJ84" s="3">
        <f t="shared" si="3"/>
        <v>0</v>
      </c>
      <c r="AK84" s="3">
        <f t="shared" si="4"/>
        <v>1</v>
      </c>
    </row>
    <row r="85" spans="2:37" x14ac:dyDescent="0.25">
      <c r="B85" s="2"/>
      <c r="D85" s="351" t="s">
        <v>57</v>
      </c>
      <c r="E85" s="351"/>
      <c r="F85" s="16" t="s">
        <v>500</v>
      </c>
      <c r="G85" s="16">
        <v>0.84899999999999998</v>
      </c>
      <c r="H85" s="16" t="s">
        <v>500</v>
      </c>
      <c r="I85" s="16" t="s">
        <v>500</v>
      </c>
      <c r="J85" s="16" t="s">
        <v>500</v>
      </c>
      <c r="K85" s="16" t="s">
        <v>500</v>
      </c>
      <c r="L85" s="16">
        <v>0.85</v>
      </c>
      <c r="M85" s="16" t="s">
        <v>500</v>
      </c>
      <c r="O85" s="2"/>
      <c r="AE85" s="3" t="s">
        <v>57</v>
      </c>
      <c r="AF85" s="3">
        <v>11</v>
      </c>
      <c r="AG85" s="3">
        <f t="shared" si="1"/>
        <v>1</v>
      </c>
      <c r="AH85" s="3">
        <f>+IF(AG85=0,0,IF(AG85=1,(SUM($AG$75:AG85)-1),1))</f>
        <v>10</v>
      </c>
      <c r="AI85" s="3">
        <f t="shared" si="2"/>
        <v>1</v>
      </c>
      <c r="AJ85" s="3">
        <f t="shared" si="3"/>
        <v>0</v>
      </c>
      <c r="AK85" s="3">
        <f t="shared" si="4"/>
        <v>1</v>
      </c>
    </row>
    <row r="86" spans="2:37" x14ac:dyDescent="0.25">
      <c r="B86" s="2"/>
      <c r="D86" s="351" t="s">
        <v>58</v>
      </c>
      <c r="E86" s="351"/>
      <c r="F86" s="16" t="s">
        <v>500</v>
      </c>
      <c r="G86" s="16">
        <v>0.98899999999999999</v>
      </c>
      <c r="H86" s="16" t="s">
        <v>500</v>
      </c>
      <c r="I86" s="16" t="s">
        <v>500</v>
      </c>
      <c r="J86" s="16" t="s">
        <v>500</v>
      </c>
      <c r="K86" s="16" t="s">
        <v>500</v>
      </c>
      <c r="L86" s="16">
        <v>0.99</v>
      </c>
      <c r="M86" s="16" t="s">
        <v>500</v>
      </c>
      <c r="O86" s="2"/>
      <c r="AE86" s="3" t="s">
        <v>58</v>
      </c>
      <c r="AF86" s="65">
        <v>12</v>
      </c>
      <c r="AG86" s="3">
        <f t="shared" si="1"/>
        <v>1</v>
      </c>
      <c r="AH86" s="3">
        <f>+IF(AG86=0,0,IF(AG86=1,(SUM($AG$75:AG86)-1),1))</f>
        <v>11</v>
      </c>
      <c r="AI86" s="3">
        <f t="shared" si="2"/>
        <v>1</v>
      </c>
      <c r="AJ86" s="3">
        <f t="shared" si="3"/>
        <v>0</v>
      </c>
      <c r="AK86" s="3">
        <f t="shared" si="4"/>
        <v>1</v>
      </c>
    </row>
    <row r="87" spans="2:37" ht="3.75" customHeight="1" x14ac:dyDescent="0.25">
      <c r="B87" s="2"/>
      <c r="O87" s="2"/>
    </row>
    <row r="88" spans="2:37" ht="66" customHeight="1" x14ac:dyDescent="0.25">
      <c r="B88" s="2"/>
      <c r="D88" s="329" t="s">
        <v>59</v>
      </c>
      <c r="E88" s="330"/>
      <c r="F88" s="331" t="s">
        <v>2156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1651</v>
      </c>
      <c r="G97" s="335"/>
      <c r="H97" s="335"/>
      <c r="I97" s="335"/>
      <c r="J97" s="335"/>
      <c r="K97" s="335"/>
      <c r="L97" s="335"/>
      <c r="M97" s="335"/>
      <c r="O97" s="2"/>
    </row>
    <row r="98" spans="2:15" ht="42" customHeight="1" x14ac:dyDescent="0.25">
      <c r="B98" s="2"/>
      <c r="D98" s="350" t="s">
        <v>36</v>
      </c>
      <c r="E98" s="350"/>
      <c r="F98" s="335" t="s">
        <v>1651</v>
      </c>
      <c r="G98" s="335"/>
      <c r="H98" s="335"/>
      <c r="I98" s="335"/>
      <c r="J98" s="335"/>
      <c r="K98" s="335"/>
      <c r="L98" s="335"/>
      <c r="M98" s="335"/>
      <c r="O98" s="2"/>
    </row>
    <row r="99" spans="2:15" ht="3.95" customHeight="1" x14ac:dyDescent="0.25">
      <c r="B99" s="2"/>
      <c r="O99" s="2"/>
    </row>
    <row r="100" spans="2:15" ht="204" customHeight="1" x14ac:dyDescent="0.25">
      <c r="B100" s="2"/>
      <c r="D100" s="329" t="s">
        <v>62</v>
      </c>
      <c r="E100" s="330"/>
      <c r="F100" s="411" t="s">
        <v>1927</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1937</v>
      </c>
      <c r="K103" s="21"/>
      <c r="O103" s="2"/>
    </row>
    <row r="104" spans="2:15" ht="27.75" customHeight="1" x14ac:dyDescent="0.25">
      <c r="B104" s="2"/>
      <c r="D104" s="322"/>
      <c r="E104" s="323"/>
      <c r="F104" s="19" t="s">
        <v>67</v>
      </c>
      <c r="G104" s="324" t="s">
        <v>1938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anciera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75" priority="31">
      <formula>+IF($F$43="no",1,0)</formula>
    </cfRule>
  </conditionalFormatting>
  <conditionalFormatting sqref="F32:M33">
    <cfRule type="expression" dxfId="1774" priority="30">
      <formula>+IF($Q$30="NA",1,0)</formula>
    </cfRule>
  </conditionalFormatting>
  <conditionalFormatting sqref="F33:M33">
    <cfRule type="expression" dxfId="1773" priority="29">
      <formula>+IF($Q$33=0,1,0)</formula>
    </cfRule>
  </conditionalFormatting>
  <conditionalFormatting sqref="F47:M47">
    <cfRule type="expression" dxfId="1772" priority="28">
      <formula>+IF($Q$47=0,1,0)</formula>
    </cfRule>
  </conditionalFormatting>
  <conditionalFormatting sqref="F73:G73">
    <cfRule type="cellIs" dxfId="1771" priority="14" operator="equal">
      <formula>"optimo"</formula>
    </cfRule>
    <cfRule type="cellIs" dxfId="1770" priority="15" operator="equal">
      <formula>"critico"</formula>
    </cfRule>
  </conditionalFormatting>
  <conditionalFormatting sqref="H73:I73">
    <cfRule type="cellIs" dxfId="1769" priority="12" operator="equal">
      <formula>"Adecuado"</formula>
    </cfRule>
    <cfRule type="cellIs" dxfId="1768" priority="13" operator="equal">
      <formula>"en riesgo"</formula>
    </cfRule>
  </conditionalFormatting>
  <conditionalFormatting sqref="J73:K73">
    <cfRule type="cellIs" dxfId="1767" priority="10" operator="equal">
      <formula>"Adecuado"</formula>
    </cfRule>
    <cfRule type="cellIs" dxfId="1766" priority="11" operator="equal">
      <formula>"en riesgo"</formula>
    </cfRule>
  </conditionalFormatting>
  <conditionalFormatting sqref="L73:M73">
    <cfRule type="cellIs" dxfId="1765" priority="8" operator="equal">
      <formula>"optimo"</formula>
    </cfRule>
    <cfRule type="cellIs" dxfId="1764" priority="9" operator="equal">
      <formula>"critico"</formula>
    </cfRule>
  </conditionalFormatting>
  <conditionalFormatting sqref="F75:M86">
    <cfRule type="expression" dxfId="1763" priority="7">
      <formula>+IF($AK75=0,1)</formula>
    </cfRule>
  </conditionalFormatting>
  <conditionalFormatting sqref="F103:G104">
    <cfRule type="expression" dxfId="1762" priority="6">
      <formula>+IF($G$102="No",1,0)</formula>
    </cfRule>
  </conditionalFormatting>
  <conditionalFormatting sqref="F51">
    <cfRule type="expression" dxfId="1761" priority="5">
      <formula>+IF($F$43="no",1,0)</formula>
    </cfRule>
  </conditionalFormatting>
  <conditionalFormatting sqref="I51">
    <cfRule type="expression" dxfId="176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6">
    <tabColor rgb="FF0070C0"/>
  </sheetPr>
  <dimension ref="B1:AV113"/>
  <sheetViews>
    <sheetView topLeftCell="A64"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c r="Q3" s="105" t="s">
        <v>340</v>
      </c>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342</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1989</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soporte</v>
      </c>
    </row>
    <row r="31" spans="2:17" ht="24" customHeight="1" x14ac:dyDescent="0.25">
      <c r="B31" s="106"/>
      <c r="D31" s="397"/>
      <c r="E31" s="398"/>
      <c r="F31" s="4" t="s">
        <v>257</v>
      </c>
      <c r="G31" s="331" t="s">
        <v>258</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1604</v>
      </c>
      <c r="G33" s="331" t="s">
        <v>995</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36"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Director(a) anciera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759" priority="36">
      <formula>+IF($F$43="no",1,0)</formula>
    </cfRule>
  </conditionalFormatting>
  <conditionalFormatting sqref="F47:M47">
    <cfRule type="expression" dxfId="1758" priority="33">
      <formula>+IF($Q$47=0,1,0)</formula>
    </cfRule>
  </conditionalFormatting>
  <conditionalFormatting sqref="AA75:AA78">
    <cfRule type="expression" dxfId="1757" priority="28">
      <formula>+IF(AA$73=0,1,0)</formula>
    </cfRule>
  </conditionalFormatting>
  <conditionalFormatting sqref="AC75:AC78">
    <cfRule type="expression" dxfId="1756" priority="27">
      <formula>+IF(AC$73=0,1,0)</formula>
    </cfRule>
  </conditionalFormatting>
  <conditionalFormatting sqref="S83:S84">
    <cfRule type="expression" dxfId="1755" priority="26">
      <formula>+IF(S$79=0,1,0)</formula>
    </cfRule>
  </conditionalFormatting>
  <conditionalFormatting sqref="U83:U84">
    <cfRule type="expression" dxfId="1754" priority="25">
      <formula>+IF(U$79=0,1,0)</formula>
    </cfRule>
  </conditionalFormatting>
  <conditionalFormatting sqref="W83:W84">
    <cfRule type="expression" dxfId="1753" priority="24">
      <formula>+IF(W$79=0,1,0)</formula>
    </cfRule>
  </conditionalFormatting>
  <conditionalFormatting sqref="Y83:Y84">
    <cfRule type="expression" dxfId="1752" priority="23">
      <formula>+IF(Y$79=0,1,0)</formula>
    </cfRule>
  </conditionalFormatting>
  <conditionalFormatting sqref="AA81:AA84">
    <cfRule type="expression" dxfId="1751" priority="22">
      <formula>+IF(AA$79=0,1,0)</formula>
    </cfRule>
  </conditionalFormatting>
  <conditionalFormatting sqref="AC81:AC84">
    <cfRule type="expression" dxfId="1750" priority="21">
      <formula>+IF(AC$79=0,1,0)</formula>
    </cfRule>
  </conditionalFormatting>
  <conditionalFormatting sqref="F73:G73">
    <cfRule type="cellIs" dxfId="1749" priority="19" operator="equal">
      <formula>"optimo"</formula>
    </cfRule>
    <cfRule type="cellIs" dxfId="1748" priority="20" operator="equal">
      <formula>"critico"</formula>
    </cfRule>
  </conditionalFormatting>
  <conditionalFormatting sqref="H73:I73">
    <cfRule type="cellIs" dxfId="1747" priority="17" operator="equal">
      <formula>"Adecuado"</formula>
    </cfRule>
    <cfRule type="cellIs" dxfId="1746" priority="18" operator="equal">
      <formula>"en riesgo"</formula>
    </cfRule>
  </conditionalFormatting>
  <conditionalFormatting sqref="J73:K73">
    <cfRule type="cellIs" dxfId="1745" priority="15" operator="equal">
      <formula>"Adecuado"</formula>
    </cfRule>
    <cfRule type="cellIs" dxfId="1744" priority="16" operator="equal">
      <formula>"en riesgo"</formula>
    </cfRule>
  </conditionalFormatting>
  <conditionalFormatting sqref="L73:M73">
    <cfRule type="cellIs" dxfId="1743" priority="13" operator="equal">
      <formula>"optimo"</formula>
    </cfRule>
    <cfRule type="cellIs" dxfId="1742" priority="14" operator="equal">
      <formula>"critico"</formula>
    </cfRule>
  </conditionalFormatting>
  <conditionalFormatting sqref="F75:M76">
    <cfRule type="expression" dxfId="1741" priority="12">
      <formula>+IF($AK75=0,1)</formula>
    </cfRule>
  </conditionalFormatting>
  <conditionalFormatting sqref="F103:G104">
    <cfRule type="expression" dxfId="1740" priority="11">
      <formula>+IF($G$102="No",1,0)</formula>
    </cfRule>
  </conditionalFormatting>
  <conditionalFormatting sqref="F51">
    <cfRule type="expression" dxfId="1739" priority="10">
      <formula>+IF($F$43="no",1,0)</formula>
    </cfRule>
  </conditionalFormatting>
  <conditionalFormatting sqref="I51">
    <cfRule type="expression" dxfId="1738" priority="9">
      <formula>+IF($F$51="no",1,0)</formula>
    </cfRule>
  </conditionalFormatting>
  <conditionalFormatting sqref="F32:M33">
    <cfRule type="expression" dxfId="1737" priority="7">
      <formula>+IF($Q$30="NA",1,0)</formula>
    </cfRule>
  </conditionalFormatting>
  <conditionalFormatting sqref="F33:M33">
    <cfRule type="expression" dxfId="1736" priority="6">
      <formula>+IF($Q$33=0,1,0)</formula>
    </cfRule>
  </conditionalFormatting>
  <conditionalFormatting sqref="F77:F86 M77:M86">
    <cfRule type="expression" dxfId="1735" priority="2">
      <formula>+IF($AK77=0,1)</formula>
    </cfRule>
  </conditionalFormatting>
  <conditionalFormatting sqref="G77:L86">
    <cfRule type="expression" dxfId="1734"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9">
    <tabColor rgb="FF0070C0"/>
  </sheetPr>
  <dimension ref="B1:AV113"/>
  <sheetViews>
    <sheetView topLeftCell="A4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344</v>
      </c>
      <c r="O10" s="2"/>
    </row>
    <row r="11" spans="2:24" ht="3.95" customHeight="1" x14ac:dyDescent="0.25">
      <c r="B11" s="2"/>
      <c r="D11" s="6"/>
      <c r="O11" s="2"/>
    </row>
    <row r="12" spans="2:24" ht="36" customHeight="1" x14ac:dyDescent="0.25">
      <c r="B12" s="2"/>
      <c r="D12" s="329" t="s">
        <v>5</v>
      </c>
      <c r="E12" s="330"/>
      <c r="F12" s="331" t="s">
        <v>345</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1004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1005</v>
      </c>
      <c r="G33" s="331" t="s">
        <v>998</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1816</v>
      </c>
      <c r="G59" s="335"/>
      <c r="H59" s="335"/>
      <c r="I59" s="335"/>
      <c r="J59" s="335"/>
      <c r="K59" s="335"/>
      <c r="L59" s="335"/>
      <c r="M59" s="335"/>
      <c r="O59" s="2"/>
    </row>
    <row r="60" spans="2:15" ht="27.75" customHeight="1" x14ac:dyDescent="0.25">
      <c r="B60" s="2"/>
      <c r="D60" s="350" t="s">
        <v>35</v>
      </c>
      <c r="E60" s="350"/>
      <c r="F60" s="335" t="s">
        <v>1817</v>
      </c>
      <c r="G60" s="335"/>
      <c r="H60" s="335"/>
      <c r="I60" s="335"/>
      <c r="J60" s="335"/>
      <c r="K60" s="335"/>
      <c r="L60" s="335"/>
      <c r="M60" s="335"/>
      <c r="O60" s="2"/>
    </row>
    <row r="61" spans="2:15" ht="27.75" customHeight="1" x14ac:dyDescent="0.25">
      <c r="B61" s="2"/>
      <c r="D61" s="350" t="s">
        <v>36</v>
      </c>
      <c r="E61" s="350"/>
      <c r="F61" s="335" t="s">
        <v>1006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0.19900000000000001</v>
      </c>
      <c r="H80" s="16">
        <v>0.2</v>
      </c>
      <c r="I80" s="16">
        <v>0.29899999999999999</v>
      </c>
      <c r="J80" s="16">
        <v>0.3</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0.39900000000000002</v>
      </c>
      <c r="H83" s="16">
        <v>0.4</v>
      </c>
      <c r="I83" s="16">
        <v>0.499</v>
      </c>
      <c r="J83" s="16">
        <v>0.5</v>
      </c>
      <c r="K83" s="16">
        <v>0.59899999999999998</v>
      </c>
      <c r="L83" s="16">
        <v>0.6</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1007</v>
      </c>
      <c r="G97" s="335"/>
      <c r="H97" s="335"/>
      <c r="I97" s="335"/>
      <c r="J97" s="335"/>
      <c r="K97" s="335"/>
      <c r="L97" s="335"/>
      <c r="M97" s="335"/>
      <c r="O97" s="2"/>
    </row>
    <row r="98" spans="2:15" ht="42" customHeight="1" x14ac:dyDescent="0.25">
      <c r="B98" s="2"/>
      <c r="D98" s="350" t="s">
        <v>36</v>
      </c>
      <c r="E98" s="350"/>
      <c r="F98" s="335" t="s">
        <v>1008</v>
      </c>
      <c r="G98" s="335"/>
      <c r="H98" s="335"/>
      <c r="I98" s="335"/>
      <c r="J98" s="335"/>
      <c r="K98" s="335"/>
      <c r="L98" s="335"/>
      <c r="M98" s="335"/>
      <c r="O98" s="2"/>
    </row>
    <row r="99" spans="2:15" ht="3.95" customHeight="1" x14ac:dyDescent="0.25">
      <c r="B99" s="2"/>
      <c r="O99" s="2"/>
    </row>
    <row r="100" spans="2:15" ht="181.5" customHeight="1" x14ac:dyDescent="0.25">
      <c r="B100" s="2"/>
      <c r="D100" s="329" t="s">
        <v>62</v>
      </c>
      <c r="E100" s="330"/>
      <c r="F100" s="331" t="s">
        <v>1818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348</v>
      </c>
      <c r="K103" s="21"/>
      <c r="O103" s="2"/>
    </row>
    <row r="104" spans="2:15" ht="27.75" customHeight="1" x14ac:dyDescent="0.25">
      <c r="B104" s="2"/>
      <c r="D104" s="322"/>
      <c r="E104" s="323"/>
      <c r="F104" s="19" t="s">
        <v>67</v>
      </c>
      <c r="G104" s="324" t="s">
        <v>1000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 Disciplinario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33" priority="31">
      <formula>+IF($F$43="no",1,0)</formula>
    </cfRule>
  </conditionalFormatting>
  <conditionalFormatting sqref="F32:M33">
    <cfRule type="expression" dxfId="1732" priority="30">
      <formula>+IF($Q$30="NA",1,0)</formula>
    </cfRule>
  </conditionalFormatting>
  <conditionalFormatting sqref="F33:M33">
    <cfRule type="expression" dxfId="1731" priority="29">
      <formula>+IF($Q$33=0,1,0)</formula>
    </cfRule>
  </conditionalFormatting>
  <conditionalFormatting sqref="F47:M47">
    <cfRule type="expression" dxfId="1730" priority="28">
      <formula>+IF($Q$47=0,1,0)</formula>
    </cfRule>
  </conditionalFormatting>
  <conditionalFormatting sqref="F73:G73">
    <cfRule type="cellIs" dxfId="1729" priority="14" operator="equal">
      <formula>"optimo"</formula>
    </cfRule>
    <cfRule type="cellIs" dxfId="1728" priority="15" operator="equal">
      <formula>"critico"</formula>
    </cfRule>
  </conditionalFormatting>
  <conditionalFormatting sqref="H73:I73">
    <cfRule type="cellIs" dxfId="1727" priority="12" operator="equal">
      <formula>"Adecuado"</formula>
    </cfRule>
    <cfRule type="cellIs" dxfId="1726" priority="13" operator="equal">
      <formula>"en riesgo"</formula>
    </cfRule>
  </conditionalFormatting>
  <conditionalFormatting sqref="J73:K73">
    <cfRule type="cellIs" dxfId="1725" priority="10" operator="equal">
      <formula>"Adecuado"</formula>
    </cfRule>
    <cfRule type="cellIs" dxfId="1724" priority="11" operator="equal">
      <formula>"en riesgo"</formula>
    </cfRule>
  </conditionalFormatting>
  <conditionalFormatting sqref="L73:M73">
    <cfRule type="cellIs" dxfId="1723" priority="8" operator="equal">
      <formula>"optimo"</formula>
    </cfRule>
    <cfRule type="cellIs" dxfId="1722" priority="9" operator="equal">
      <formula>"critico"</formula>
    </cfRule>
  </conditionalFormatting>
  <conditionalFormatting sqref="F75:M86">
    <cfRule type="expression" dxfId="1721" priority="7">
      <formula>+IF($AK75=0,1)</formula>
    </cfRule>
  </conditionalFormatting>
  <conditionalFormatting sqref="F103:G104">
    <cfRule type="expression" dxfId="1720" priority="6">
      <formula>+IF($G$102="No",1,0)</formula>
    </cfRule>
  </conditionalFormatting>
  <conditionalFormatting sqref="F51">
    <cfRule type="expression" dxfId="1719" priority="5">
      <formula>+IF($F$43="no",1,0)</formula>
    </cfRule>
  </conditionalFormatting>
  <conditionalFormatting sqref="I51">
    <cfRule type="expression" dxfId="171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0">
    <tabColor rgb="FF0070C0"/>
  </sheetPr>
  <dimension ref="B1:AV113"/>
  <sheetViews>
    <sheetView topLeftCell="A37"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346</v>
      </c>
      <c r="O10" s="2"/>
    </row>
    <row r="11" spans="2:24" ht="3.95" customHeight="1" x14ac:dyDescent="0.25">
      <c r="B11" s="2"/>
      <c r="D11" s="6"/>
      <c r="O11" s="2"/>
    </row>
    <row r="12" spans="2:24" ht="36" customHeight="1" x14ac:dyDescent="0.25">
      <c r="B12" s="2"/>
      <c r="D12" s="329" t="s">
        <v>5</v>
      </c>
      <c r="E12" s="330"/>
      <c r="F12" s="331" t="s">
        <v>347</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1015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1005</v>
      </c>
      <c r="G33" s="331" t="s">
        <v>998</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1016</v>
      </c>
      <c r="G59" s="335"/>
      <c r="H59" s="335"/>
      <c r="I59" s="335"/>
      <c r="J59" s="335"/>
      <c r="K59" s="335"/>
      <c r="L59" s="335"/>
      <c r="M59" s="335"/>
      <c r="O59" s="2"/>
    </row>
    <row r="60" spans="2:15" ht="27.75" customHeight="1" x14ac:dyDescent="0.25">
      <c r="B60" s="2"/>
      <c r="D60" s="350" t="s">
        <v>35</v>
      </c>
      <c r="E60" s="350"/>
      <c r="F60" s="335" t="s">
        <v>1017</v>
      </c>
      <c r="G60" s="335"/>
      <c r="H60" s="335"/>
      <c r="I60" s="335"/>
      <c r="J60" s="335"/>
      <c r="K60" s="335"/>
      <c r="L60" s="335"/>
      <c r="M60" s="335"/>
      <c r="O60" s="2"/>
    </row>
    <row r="61" spans="2:15" ht="27.75" customHeight="1" x14ac:dyDescent="0.25">
      <c r="B61" s="2"/>
      <c r="D61" s="350" t="s">
        <v>36</v>
      </c>
      <c r="E61" s="350"/>
      <c r="F61" s="335" t="s">
        <v>1018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4.9000000000000002E-2</v>
      </c>
      <c r="H80" s="16">
        <v>0.05</v>
      </c>
      <c r="I80" s="16">
        <v>7.3999999999999996E-2</v>
      </c>
      <c r="J80" s="16">
        <v>7.4999999999999997E-2</v>
      </c>
      <c r="K80" s="16">
        <v>9.9000000000000005E-2</v>
      </c>
      <c r="L80" s="16">
        <v>0.1</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0.14899999999999999</v>
      </c>
      <c r="H86" s="16">
        <v>0.15</v>
      </c>
      <c r="I86" s="16">
        <v>0.17399999999999999</v>
      </c>
      <c r="J86" s="16">
        <v>0.17499999999999999</v>
      </c>
      <c r="K86" s="16">
        <v>0.19900000000000001</v>
      </c>
      <c r="L86" s="16">
        <v>0.2</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1014</v>
      </c>
      <c r="G97" s="335"/>
      <c r="H97" s="335"/>
      <c r="I97" s="335"/>
      <c r="J97" s="335"/>
      <c r="K97" s="335"/>
      <c r="L97" s="335"/>
      <c r="M97" s="335"/>
      <c r="O97" s="2"/>
    </row>
    <row r="98" spans="2:15" ht="42" customHeight="1" x14ac:dyDescent="0.25">
      <c r="B98" s="2"/>
      <c r="D98" s="350" t="s">
        <v>36</v>
      </c>
      <c r="E98" s="350"/>
      <c r="F98" s="335" t="s">
        <v>1014</v>
      </c>
      <c r="G98" s="335"/>
      <c r="H98" s="335"/>
      <c r="I98" s="335"/>
      <c r="J98" s="335"/>
      <c r="K98" s="335"/>
      <c r="L98" s="335"/>
      <c r="M98" s="335"/>
      <c r="O98" s="2"/>
    </row>
    <row r="99" spans="2:15" ht="3.95" customHeight="1" x14ac:dyDescent="0.25">
      <c r="B99" s="2"/>
      <c r="O99" s="2"/>
    </row>
    <row r="100" spans="2:15" ht="89.25" customHeight="1" x14ac:dyDescent="0.25">
      <c r="B100" s="2"/>
      <c r="D100" s="329" t="s">
        <v>62</v>
      </c>
      <c r="E100" s="330"/>
      <c r="F100" s="331" t="s">
        <v>1819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 Disciplinario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17" priority="31">
      <formula>+IF($F$43="no",1,0)</formula>
    </cfRule>
  </conditionalFormatting>
  <conditionalFormatting sqref="F32:M33">
    <cfRule type="expression" dxfId="1716" priority="30">
      <formula>+IF($Q$30="NA",1,0)</formula>
    </cfRule>
  </conditionalFormatting>
  <conditionalFormatting sqref="F33:M33">
    <cfRule type="expression" dxfId="1715" priority="29">
      <formula>+IF($Q$33=0,1,0)</formula>
    </cfRule>
  </conditionalFormatting>
  <conditionalFormatting sqref="F47:M47">
    <cfRule type="expression" dxfId="1714" priority="28">
      <formula>+IF($Q$47=0,1,0)</formula>
    </cfRule>
  </conditionalFormatting>
  <conditionalFormatting sqref="F73:G73">
    <cfRule type="cellIs" dxfId="1713" priority="14" operator="equal">
      <formula>"optimo"</formula>
    </cfRule>
    <cfRule type="cellIs" dxfId="1712" priority="15" operator="equal">
      <formula>"critico"</formula>
    </cfRule>
  </conditionalFormatting>
  <conditionalFormatting sqref="H73:I73">
    <cfRule type="cellIs" dxfId="1711" priority="12" operator="equal">
      <formula>"Adecuado"</formula>
    </cfRule>
    <cfRule type="cellIs" dxfId="1710" priority="13" operator="equal">
      <formula>"en riesgo"</formula>
    </cfRule>
  </conditionalFormatting>
  <conditionalFormatting sqref="J73:K73">
    <cfRule type="cellIs" dxfId="1709" priority="10" operator="equal">
      <formula>"Adecuado"</formula>
    </cfRule>
    <cfRule type="cellIs" dxfId="1708" priority="11" operator="equal">
      <formula>"en riesgo"</formula>
    </cfRule>
  </conditionalFormatting>
  <conditionalFormatting sqref="L73:M73">
    <cfRule type="cellIs" dxfId="1707" priority="8" operator="equal">
      <formula>"optimo"</formula>
    </cfRule>
    <cfRule type="cellIs" dxfId="1706" priority="9" operator="equal">
      <formula>"critico"</formula>
    </cfRule>
  </conditionalFormatting>
  <conditionalFormatting sqref="F75:M86">
    <cfRule type="expression" dxfId="1705" priority="7">
      <formula>+IF($AK75=0,1)</formula>
    </cfRule>
  </conditionalFormatting>
  <conditionalFormatting sqref="F103:G104">
    <cfRule type="expression" dxfId="1704" priority="6">
      <formula>+IF($G$102="No",1,0)</formula>
    </cfRule>
  </conditionalFormatting>
  <conditionalFormatting sqref="F51">
    <cfRule type="expression" dxfId="1703" priority="5">
      <formula>+IF($F$43="no",1,0)</formula>
    </cfRule>
  </conditionalFormatting>
  <conditionalFormatting sqref="I51">
    <cfRule type="expression" dxfId="170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75C4FF"/>
  </sheetPr>
  <dimension ref="B1:AV113"/>
  <sheetViews>
    <sheetView topLeftCell="A49"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120</v>
      </c>
      <c r="O10" s="2"/>
    </row>
    <row r="11" spans="2:24" ht="3.95" customHeight="1" x14ac:dyDescent="0.25">
      <c r="B11" s="2"/>
      <c r="D11" s="6"/>
      <c r="O11" s="2"/>
    </row>
    <row r="12" spans="2:24" ht="36" customHeight="1" x14ac:dyDescent="0.25">
      <c r="B12" s="2"/>
      <c r="D12" s="329" t="s">
        <v>5</v>
      </c>
      <c r="E12" s="330"/>
      <c r="F12" s="331" t="s">
        <v>121</v>
      </c>
      <c r="G12" s="332"/>
      <c r="H12" s="332"/>
      <c r="I12" s="332"/>
      <c r="J12" s="332"/>
      <c r="K12" s="332"/>
      <c r="L12" s="332"/>
      <c r="M12" s="333"/>
      <c r="O12" s="2"/>
      <c r="W12" s="3" t="str">
        <f>+F23</f>
        <v>Trimestral</v>
      </c>
      <c r="X12" s="3" t="str">
        <f>+F71</f>
        <v>Junio</v>
      </c>
    </row>
    <row r="13" spans="2:24" ht="3.95" customHeight="1" x14ac:dyDescent="0.25">
      <c r="B13" s="2"/>
      <c r="O13" s="2"/>
    </row>
    <row r="14" spans="2:24" ht="36" customHeight="1" x14ac:dyDescent="0.25">
      <c r="B14" s="2"/>
      <c r="D14" s="329" t="s">
        <v>6</v>
      </c>
      <c r="E14" s="330"/>
      <c r="F14" s="331" t="s">
        <v>626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50</v>
      </c>
      <c r="K22" s="328" t="s">
        <v>10</v>
      </c>
      <c r="L22" s="328"/>
      <c r="M22" s="9" t="s">
        <v>496</v>
      </c>
      <c r="O22" s="2"/>
    </row>
    <row r="23" spans="2:17" ht="19.5" customHeight="1" x14ac:dyDescent="0.25">
      <c r="B23" s="2"/>
      <c r="D23" s="328" t="s">
        <v>11</v>
      </c>
      <c r="E23" s="328"/>
      <c r="F23" s="4" t="s">
        <v>71</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627</v>
      </c>
      <c r="G59" s="335"/>
      <c r="H59" s="335"/>
      <c r="I59" s="335"/>
      <c r="J59" s="335"/>
      <c r="K59" s="335"/>
      <c r="L59" s="335"/>
      <c r="M59" s="335"/>
      <c r="O59" s="2"/>
    </row>
    <row r="60" spans="2:15" ht="27" customHeight="1" x14ac:dyDescent="0.25">
      <c r="B60" s="2"/>
      <c r="D60" s="350" t="s">
        <v>35</v>
      </c>
      <c r="E60" s="350"/>
      <c r="F60" s="335" t="s">
        <v>628</v>
      </c>
      <c r="G60" s="335"/>
      <c r="H60" s="335"/>
      <c r="I60" s="335"/>
      <c r="J60" s="335"/>
      <c r="K60" s="335"/>
      <c r="L60" s="335"/>
      <c r="M60" s="335"/>
      <c r="O60" s="2"/>
    </row>
    <row r="61" spans="2:15" ht="27" customHeight="1" x14ac:dyDescent="0.25">
      <c r="B61" s="2"/>
      <c r="D61" s="350" t="s">
        <v>36</v>
      </c>
      <c r="E61" s="350"/>
      <c r="F61" s="335" t="s">
        <v>629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0.249</v>
      </c>
      <c r="J80" s="16">
        <v>0.25</v>
      </c>
      <c r="K80" s="16">
        <v>0.29899999999999999</v>
      </c>
      <c r="L80" s="16">
        <v>0.3</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0.499</v>
      </c>
      <c r="H83" s="16">
        <v>0.5</v>
      </c>
      <c r="I83" s="16">
        <v>0.54900000000000004</v>
      </c>
      <c r="J83" s="16">
        <v>0.55000000000000004</v>
      </c>
      <c r="K83" s="16">
        <v>0.59899999999999998</v>
      </c>
      <c r="L83" s="16">
        <v>0.6</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0.79900000000000004</v>
      </c>
      <c r="H86" s="16">
        <v>0.8</v>
      </c>
      <c r="I86" s="16">
        <v>0.89900000000000002</v>
      </c>
      <c r="J86" s="16">
        <v>0.9</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1746</v>
      </c>
      <c r="G97" s="335"/>
      <c r="H97" s="335"/>
      <c r="I97" s="335"/>
      <c r="J97" s="335"/>
      <c r="K97" s="335"/>
      <c r="L97" s="335"/>
      <c r="M97" s="335"/>
      <c r="O97" s="2"/>
    </row>
    <row r="98" spans="2:15" ht="28.5" customHeight="1" x14ac:dyDescent="0.25">
      <c r="B98" s="2"/>
      <c r="D98" s="350" t="s">
        <v>36</v>
      </c>
      <c r="E98" s="350"/>
      <c r="F98" s="335" t="s">
        <v>491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77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64" priority="29">
      <formula>+IF($F$43="no",1,0)</formula>
    </cfRule>
  </conditionalFormatting>
  <conditionalFormatting sqref="F32:M33">
    <cfRule type="expression" dxfId="3363" priority="28">
      <formula>+IF($Q$30="NA",1,0)</formula>
    </cfRule>
  </conditionalFormatting>
  <conditionalFormatting sqref="F33:M33">
    <cfRule type="expression" dxfId="3362" priority="27">
      <formula>+IF($Q$33=0,1,0)</formula>
    </cfRule>
  </conditionalFormatting>
  <conditionalFormatting sqref="F47:M47">
    <cfRule type="expression" dxfId="3361" priority="26">
      <formula>+IF($Q$47=0,1,0)</formula>
    </cfRule>
  </conditionalFormatting>
  <conditionalFormatting sqref="F73:G73">
    <cfRule type="cellIs" dxfId="3360" priority="12" operator="equal">
      <formula>"optimo"</formula>
    </cfRule>
    <cfRule type="cellIs" dxfId="3359" priority="13" operator="equal">
      <formula>"critico"</formula>
    </cfRule>
  </conditionalFormatting>
  <conditionalFormatting sqref="H73:I73">
    <cfRule type="cellIs" dxfId="3358" priority="10" operator="equal">
      <formula>"Adecuado"</formula>
    </cfRule>
    <cfRule type="cellIs" dxfId="3357" priority="11" operator="equal">
      <formula>"en riesgo"</formula>
    </cfRule>
  </conditionalFormatting>
  <conditionalFormatting sqref="J73:K73">
    <cfRule type="cellIs" dxfId="3356" priority="8" operator="equal">
      <formula>"Adecuado"</formula>
    </cfRule>
    <cfRule type="cellIs" dxfId="3355" priority="9" operator="equal">
      <formula>"en riesgo"</formula>
    </cfRule>
  </conditionalFormatting>
  <conditionalFormatting sqref="L73:M73">
    <cfRule type="cellIs" dxfId="3354" priority="6" operator="equal">
      <formula>"optimo"</formula>
    </cfRule>
    <cfRule type="cellIs" dxfId="3353" priority="7" operator="equal">
      <formula>"critico"</formula>
    </cfRule>
  </conditionalFormatting>
  <conditionalFormatting sqref="F75:M86">
    <cfRule type="expression" dxfId="3352" priority="5">
      <formula>+IF($AK75=0,1)</formula>
    </cfRule>
  </conditionalFormatting>
  <conditionalFormatting sqref="F103:G104">
    <cfRule type="expression" dxfId="3351"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tabColor rgb="FF0070C0"/>
  </sheetPr>
  <dimension ref="B1:AV113"/>
  <sheetViews>
    <sheetView topLeftCell="A52" zoomScaleNormal="100" workbookViewId="0">
      <selection activeCell="S56" sqref="S5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348</v>
      </c>
      <c r="O10" s="2"/>
    </row>
    <row r="11" spans="2:24" ht="3.95" customHeight="1" x14ac:dyDescent="0.25">
      <c r="B11" s="2"/>
      <c r="D11" s="6"/>
      <c r="O11" s="2"/>
    </row>
    <row r="12" spans="2:24" ht="36" customHeight="1" x14ac:dyDescent="0.25">
      <c r="B12" s="2"/>
      <c r="D12" s="329" t="s">
        <v>5</v>
      </c>
      <c r="E12" s="330"/>
      <c r="F12" s="331" t="s">
        <v>349</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1013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1005</v>
      </c>
      <c r="G33" s="331" t="s">
        <v>998</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2191</v>
      </c>
      <c r="G59" s="335"/>
      <c r="H59" s="335"/>
      <c r="I59" s="335"/>
      <c r="J59" s="335"/>
      <c r="K59" s="335"/>
      <c r="L59" s="335"/>
      <c r="M59" s="335"/>
      <c r="O59" s="2"/>
    </row>
    <row r="60" spans="2:15" ht="27.75" customHeight="1" x14ac:dyDescent="0.25">
      <c r="B60" s="2"/>
      <c r="D60" s="350" t="s">
        <v>35</v>
      </c>
      <c r="E60" s="350"/>
      <c r="F60" s="335" t="s">
        <v>1820</v>
      </c>
      <c r="G60" s="335"/>
      <c r="H60" s="335"/>
      <c r="I60" s="335"/>
      <c r="J60" s="335"/>
      <c r="K60" s="335"/>
      <c r="L60" s="335"/>
      <c r="M60" s="335"/>
      <c r="O60" s="2"/>
    </row>
    <row r="61" spans="2:15" ht="27.75" customHeight="1" x14ac:dyDescent="0.25">
      <c r="B61" s="2"/>
      <c r="D61" s="350" t="s">
        <v>36</v>
      </c>
      <c r="E61" s="350"/>
      <c r="F61" s="335" t="s">
        <v>2171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1.9E-2</v>
      </c>
      <c r="H77" s="16">
        <v>0.02</v>
      </c>
      <c r="I77" s="16">
        <v>3.4000000000000002E-2</v>
      </c>
      <c r="J77" s="16">
        <v>3.5000000000000003E-2</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4.9000000000000002E-2</v>
      </c>
      <c r="H80" s="16">
        <v>0.05</v>
      </c>
      <c r="I80" s="16">
        <v>7.3999999999999996E-2</v>
      </c>
      <c r="J80" s="16">
        <v>7.4999999999999997E-2</v>
      </c>
      <c r="K80" s="16">
        <v>9.9000000000000005E-2</v>
      </c>
      <c r="L80" s="16">
        <v>0.1</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9.9000000000000005E-2</v>
      </c>
      <c r="H83" s="16">
        <v>0.1</v>
      </c>
      <c r="I83" s="16">
        <v>0.124</v>
      </c>
      <c r="J83" s="16">
        <v>0.125</v>
      </c>
      <c r="K83" s="16">
        <v>0.14899999999999999</v>
      </c>
      <c r="L83" s="16">
        <v>0.15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0.14899999999999999</v>
      </c>
      <c r="H86" s="16">
        <v>0.15</v>
      </c>
      <c r="I86" s="16">
        <v>0.17399999999999999</v>
      </c>
      <c r="J86" s="16">
        <v>0.17499999999999999</v>
      </c>
      <c r="K86" s="16">
        <v>0.19900000000000001</v>
      </c>
      <c r="L86" s="16">
        <v>0.2</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1014</v>
      </c>
      <c r="G97" s="335"/>
      <c r="H97" s="335"/>
      <c r="I97" s="335"/>
      <c r="J97" s="335"/>
      <c r="K97" s="335"/>
      <c r="L97" s="335"/>
      <c r="M97" s="335"/>
      <c r="O97" s="2"/>
    </row>
    <row r="98" spans="2:15" ht="42" customHeight="1" x14ac:dyDescent="0.25">
      <c r="B98" s="2"/>
      <c r="D98" s="350" t="s">
        <v>36</v>
      </c>
      <c r="E98" s="350"/>
      <c r="F98" s="335" t="s">
        <v>1014</v>
      </c>
      <c r="G98" s="335"/>
      <c r="H98" s="335"/>
      <c r="I98" s="335"/>
      <c r="J98" s="335"/>
      <c r="K98" s="335"/>
      <c r="L98" s="335"/>
      <c r="M98" s="335"/>
      <c r="O98" s="2"/>
    </row>
    <row r="99" spans="2:15" ht="3.95" customHeight="1" x14ac:dyDescent="0.25">
      <c r="B99" s="2"/>
      <c r="O99" s="2"/>
    </row>
    <row r="100" spans="2:15" ht="171" customHeight="1" x14ac:dyDescent="0.25">
      <c r="B100" s="2"/>
      <c r="D100" s="329" t="s">
        <v>62</v>
      </c>
      <c r="E100" s="330"/>
      <c r="F100" s="331" t="s">
        <v>1821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346</v>
      </c>
      <c r="K103" s="21"/>
      <c r="O103" s="2"/>
    </row>
    <row r="104" spans="2:15" ht="27.75" customHeight="1" x14ac:dyDescent="0.25">
      <c r="B104" s="2"/>
      <c r="D104" s="322"/>
      <c r="E104" s="323"/>
      <c r="F104" s="19" t="s">
        <v>67</v>
      </c>
      <c r="G104" s="324" t="s">
        <v>1001</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 Disciplinario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01" priority="31">
      <formula>+IF($F$43="no",1,0)</formula>
    </cfRule>
  </conditionalFormatting>
  <conditionalFormatting sqref="F32:M33">
    <cfRule type="expression" dxfId="1700" priority="30">
      <formula>+IF($Q$30="NA",1,0)</formula>
    </cfRule>
  </conditionalFormatting>
  <conditionalFormatting sqref="F33:M33">
    <cfRule type="expression" dxfId="1699" priority="29">
      <formula>+IF($Q$33=0,1,0)</formula>
    </cfRule>
  </conditionalFormatting>
  <conditionalFormatting sqref="F47:M47">
    <cfRule type="expression" dxfId="1698" priority="28">
      <formula>+IF($Q$47=0,1,0)</formula>
    </cfRule>
  </conditionalFormatting>
  <conditionalFormatting sqref="F73:G73">
    <cfRule type="cellIs" dxfId="1697" priority="14" operator="equal">
      <formula>"optimo"</formula>
    </cfRule>
    <cfRule type="cellIs" dxfId="1696" priority="15" operator="equal">
      <formula>"critico"</formula>
    </cfRule>
  </conditionalFormatting>
  <conditionalFormatting sqref="H73:I73">
    <cfRule type="cellIs" dxfId="1695" priority="12" operator="equal">
      <formula>"Adecuado"</formula>
    </cfRule>
    <cfRule type="cellIs" dxfId="1694" priority="13" operator="equal">
      <formula>"en riesgo"</formula>
    </cfRule>
  </conditionalFormatting>
  <conditionalFormatting sqref="J73:K73">
    <cfRule type="cellIs" dxfId="1693" priority="10" operator="equal">
      <formula>"Adecuado"</formula>
    </cfRule>
    <cfRule type="cellIs" dxfId="1692" priority="11" operator="equal">
      <formula>"en riesgo"</formula>
    </cfRule>
  </conditionalFormatting>
  <conditionalFormatting sqref="L73:M73">
    <cfRule type="cellIs" dxfId="1691" priority="8" operator="equal">
      <formula>"optimo"</formula>
    </cfRule>
    <cfRule type="cellIs" dxfId="1690" priority="9" operator="equal">
      <formula>"critico"</formula>
    </cfRule>
  </conditionalFormatting>
  <conditionalFormatting sqref="F75:M86">
    <cfRule type="expression" dxfId="1689" priority="7">
      <formula>+IF($AK75=0,1)</formula>
    </cfRule>
  </conditionalFormatting>
  <conditionalFormatting sqref="F103:G104">
    <cfRule type="expression" dxfId="1688" priority="6">
      <formula>+IF($G$102="No",1,0)</formula>
    </cfRule>
  </conditionalFormatting>
  <conditionalFormatting sqref="F51">
    <cfRule type="expression" dxfId="1687" priority="5">
      <formula>+IF($F$43="no",1,0)</formula>
    </cfRule>
  </conditionalFormatting>
  <conditionalFormatting sqref="I51">
    <cfRule type="expression" dxfId="168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2">
    <tabColor rgb="FF0070C0"/>
  </sheetPr>
  <dimension ref="B1:AV113"/>
  <sheetViews>
    <sheetView zoomScaleNormal="100" workbookViewId="0">
      <selection activeCell="S30" sqref="S3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350</v>
      </c>
      <c r="O10" s="2"/>
    </row>
    <row r="11" spans="2:24" ht="3.95" customHeight="1" x14ac:dyDescent="0.25">
      <c r="B11" s="2"/>
      <c r="D11" s="6"/>
      <c r="O11" s="2"/>
    </row>
    <row r="12" spans="2:24" ht="36" customHeight="1" x14ac:dyDescent="0.25">
      <c r="B12" s="2"/>
      <c r="D12" s="329" t="s">
        <v>5</v>
      </c>
      <c r="E12" s="330"/>
      <c r="F12" s="331" t="s">
        <v>351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1011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0.65</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1005</v>
      </c>
      <c r="G33" s="331" t="s">
        <v>998</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2190</v>
      </c>
      <c r="G59" s="335"/>
      <c r="H59" s="335"/>
      <c r="I59" s="335"/>
      <c r="J59" s="335"/>
      <c r="K59" s="335"/>
      <c r="L59" s="335"/>
      <c r="M59" s="335"/>
      <c r="O59" s="2"/>
    </row>
    <row r="60" spans="2:15" ht="27.75" customHeight="1" x14ac:dyDescent="0.25">
      <c r="B60" s="2"/>
      <c r="D60" s="350" t="s">
        <v>35</v>
      </c>
      <c r="E60" s="350"/>
      <c r="F60" s="335" t="s">
        <v>1012</v>
      </c>
      <c r="G60" s="335"/>
      <c r="H60" s="335"/>
      <c r="I60" s="335"/>
      <c r="J60" s="335"/>
      <c r="K60" s="335"/>
      <c r="L60" s="335"/>
      <c r="M60" s="335"/>
      <c r="O60" s="2"/>
    </row>
    <row r="61" spans="2:15" ht="27.75" customHeight="1" x14ac:dyDescent="0.25">
      <c r="B61" s="2"/>
      <c r="D61" s="350" t="s">
        <v>36</v>
      </c>
      <c r="E61" s="350"/>
      <c r="F61" s="335" t="s">
        <v>2189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1010</v>
      </c>
      <c r="G97" s="335"/>
      <c r="H97" s="335"/>
      <c r="I97" s="335"/>
      <c r="J97" s="335"/>
      <c r="K97" s="335"/>
      <c r="L97" s="335"/>
      <c r="M97" s="335"/>
      <c r="O97" s="2"/>
    </row>
    <row r="98" spans="2:15" ht="42" customHeight="1" x14ac:dyDescent="0.25">
      <c r="B98" s="2"/>
      <c r="D98" s="350" t="s">
        <v>36</v>
      </c>
      <c r="E98" s="350"/>
      <c r="F98" s="335" t="s">
        <v>1010</v>
      </c>
      <c r="G98" s="335"/>
      <c r="H98" s="335"/>
      <c r="I98" s="335"/>
      <c r="J98" s="335"/>
      <c r="K98" s="335"/>
      <c r="L98" s="335"/>
      <c r="M98" s="335"/>
      <c r="O98" s="2"/>
    </row>
    <row r="99" spans="2:15" ht="3.95" customHeight="1" x14ac:dyDescent="0.25">
      <c r="B99" s="2"/>
      <c r="O99" s="2"/>
    </row>
    <row r="100" spans="2:15" ht="111" customHeight="1" x14ac:dyDescent="0.25">
      <c r="B100" s="2"/>
      <c r="D100" s="329" t="s">
        <v>62</v>
      </c>
      <c r="E100" s="330"/>
      <c r="F100" s="331" t="s">
        <v>1822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350</v>
      </c>
      <c r="K103" s="21"/>
      <c r="O103" s="2"/>
    </row>
    <row r="104" spans="2:15" ht="27.75" customHeight="1" x14ac:dyDescent="0.25">
      <c r="B104" s="2"/>
      <c r="D104" s="322"/>
      <c r="E104" s="323"/>
      <c r="F104" s="19" t="s">
        <v>67</v>
      </c>
      <c r="G104" s="324" t="s">
        <v>1002</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 Disciplinario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85" priority="31">
      <formula>+IF($F$43="no",1,0)</formula>
    </cfRule>
  </conditionalFormatting>
  <conditionalFormatting sqref="F32:M33">
    <cfRule type="expression" dxfId="1684" priority="30">
      <formula>+IF($Q$30="NA",1,0)</formula>
    </cfRule>
  </conditionalFormatting>
  <conditionalFormatting sqref="F33:M33">
    <cfRule type="expression" dxfId="1683" priority="29">
      <formula>+IF($Q$33=0,1,0)</formula>
    </cfRule>
  </conditionalFormatting>
  <conditionalFormatting sqref="F47:M47">
    <cfRule type="expression" dxfId="1682" priority="28">
      <formula>+IF($Q$47=0,1,0)</formula>
    </cfRule>
  </conditionalFormatting>
  <conditionalFormatting sqref="F73:G73">
    <cfRule type="cellIs" dxfId="1681" priority="14" operator="equal">
      <formula>"optimo"</formula>
    </cfRule>
    <cfRule type="cellIs" dxfId="1680" priority="15" operator="equal">
      <formula>"critico"</formula>
    </cfRule>
  </conditionalFormatting>
  <conditionalFormatting sqref="H73:I73">
    <cfRule type="cellIs" dxfId="1679" priority="12" operator="equal">
      <formula>"Adecuado"</formula>
    </cfRule>
    <cfRule type="cellIs" dxfId="1678" priority="13" operator="equal">
      <formula>"en riesgo"</formula>
    </cfRule>
  </conditionalFormatting>
  <conditionalFormatting sqref="J73:K73">
    <cfRule type="cellIs" dxfId="1677" priority="10" operator="equal">
      <formula>"Adecuado"</formula>
    </cfRule>
    <cfRule type="cellIs" dxfId="1676" priority="11" operator="equal">
      <formula>"en riesgo"</formula>
    </cfRule>
  </conditionalFormatting>
  <conditionalFormatting sqref="L73:M73">
    <cfRule type="cellIs" dxfId="1675" priority="8" operator="equal">
      <formula>"optimo"</formula>
    </cfRule>
    <cfRule type="cellIs" dxfId="1674" priority="9" operator="equal">
      <formula>"critico"</formula>
    </cfRule>
  </conditionalFormatting>
  <conditionalFormatting sqref="F75:M86">
    <cfRule type="expression" dxfId="1673" priority="7">
      <formula>+IF($AK75=0,1)</formula>
    </cfRule>
  </conditionalFormatting>
  <conditionalFormatting sqref="F103:G104">
    <cfRule type="expression" dxfId="1672" priority="6">
      <formula>+IF($G$102="No",1,0)</formula>
    </cfRule>
  </conditionalFormatting>
  <conditionalFormatting sqref="F51">
    <cfRule type="expression" dxfId="1671" priority="5">
      <formula>+IF($F$43="no",1,0)</formula>
    </cfRule>
  </conditionalFormatting>
  <conditionalFormatting sqref="I51">
    <cfRule type="expression" dxfId="167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3">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352</v>
      </c>
      <c r="O10" s="2"/>
    </row>
    <row r="11" spans="2:24" ht="3.95" customHeight="1" x14ac:dyDescent="0.25">
      <c r="B11" s="2"/>
      <c r="D11" s="6"/>
      <c r="O11" s="2"/>
    </row>
    <row r="12" spans="2:24" ht="36" customHeight="1" x14ac:dyDescent="0.25">
      <c r="B12" s="2"/>
      <c r="D12" s="329" t="s">
        <v>5</v>
      </c>
      <c r="E12" s="330"/>
      <c r="F12" s="331" t="s">
        <v>1827</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1823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1</v>
      </c>
      <c r="G22" s="328" t="s">
        <v>9</v>
      </c>
      <c r="H22" s="328"/>
      <c r="I22" s="17">
        <v>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1005</v>
      </c>
      <c r="G33" s="331" t="s">
        <v>998</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1824</v>
      </c>
      <c r="G59" s="335"/>
      <c r="H59" s="335"/>
      <c r="I59" s="335"/>
      <c r="J59" s="335"/>
      <c r="K59" s="335"/>
      <c r="L59" s="335"/>
      <c r="M59" s="335"/>
      <c r="O59" s="2"/>
    </row>
    <row r="60" spans="2:15" ht="27.75" customHeight="1" x14ac:dyDescent="0.25">
      <c r="B60" s="2"/>
      <c r="D60" s="350" t="s">
        <v>35</v>
      </c>
      <c r="E60" s="350"/>
      <c r="F60" s="335" t="s">
        <v>1009</v>
      </c>
      <c r="G60" s="335"/>
      <c r="H60" s="335"/>
      <c r="I60" s="335"/>
      <c r="J60" s="335"/>
      <c r="K60" s="335"/>
      <c r="L60" s="335"/>
      <c r="M60" s="335"/>
      <c r="O60" s="2"/>
    </row>
    <row r="61" spans="2:15" ht="27.75" customHeight="1" x14ac:dyDescent="0.25">
      <c r="B61" s="2"/>
      <c r="D61" s="350" t="s">
        <v>36</v>
      </c>
      <c r="E61" s="350"/>
      <c r="F61" s="335" t="s">
        <v>1825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1010</v>
      </c>
      <c r="G97" s="335"/>
      <c r="H97" s="335"/>
      <c r="I97" s="335"/>
      <c r="J97" s="335"/>
      <c r="K97" s="335"/>
      <c r="L97" s="335"/>
      <c r="M97" s="335"/>
      <c r="O97" s="2"/>
    </row>
    <row r="98" spans="2:15" ht="42" customHeight="1" x14ac:dyDescent="0.25">
      <c r="B98" s="2"/>
      <c r="D98" s="350" t="s">
        <v>36</v>
      </c>
      <c r="E98" s="350"/>
      <c r="F98" s="335" t="s">
        <v>1010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1826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352</v>
      </c>
      <c r="K103" s="21"/>
      <c r="O103" s="2"/>
    </row>
    <row r="104" spans="2:15" ht="27.75" customHeight="1" x14ac:dyDescent="0.25">
      <c r="B104" s="2"/>
      <c r="D104" s="322"/>
      <c r="E104" s="323"/>
      <c r="F104" s="19" t="s">
        <v>67</v>
      </c>
      <c r="G104" s="324" t="s">
        <v>1003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 Disciplinario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69" priority="31">
      <formula>+IF($F$43="no",1,0)</formula>
    </cfRule>
  </conditionalFormatting>
  <conditionalFormatting sqref="F32:M33">
    <cfRule type="expression" dxfId="1668" priority="30">
      <formula>+IF($Q$30="NA",1,0)</formula>
    </cfRule>
  </conditionalFormatting>
  <conditionalFormatting sqref="F33:M33">
    <cfRule type="expression" dxfId="1667" priority="29">
      <formula>+IF($Q$33=0,1,0)</formula>
    </cfRule>
  </conditionalFormatting>
  <conditionalFormatting sqref="F47:M47">
    <cfRule type="expression" dxfId="1666" priority="28">
      <formula>+IF($Q$47=0,1,0)</formula>
    </cfRule>
  </conditionalFormatting>
  <conditionalFormatting sqref="F73:G73">
    <cfRule type="cellIs" dxfId="1665" priority="14" operator="equal">
      <formula>"optimo"</formula>
    </cfRule>
    <cfRule type="cellIs" dxfId="1664" priority="15" operator="equal">
      <formula>"critico"</formula>
    </cfRule>
  </conditionalFormatting>
  <conditionalFormatting sqref="H73:I73">
    <cfRule type="cellIs" dxfId="1663" priority="12" operator="equal">
      <formula>"Adecuado"</formula>
    </cfRule>
    <cfRule type="cellIs" dxfId="1662" priority="13" operator="equal">
      <formula>"en riesgo"</formula>
    </cfRule>
  </conditionalFormatting>
  <conditionalFormatting sqref="J73:K73">
    <cfRule type="cellIs" dxfId="1661" priority="10" operator="equal">
      <formula>"Adecuado"</formula>
    </cfRule>
    <cfRule type="cellIs" dxfId="1660" priority="11" operator="equal">
      <formula>"en riesgo"</formula>
    </cfRule>
  </conditionalFormatting>
  <conditionalFormatting sqref="L73:M73">
    <cfRule type="cellIs" dxfId="1659" priority="8" operator="equal">
      <formula>"optimo"</formula>
    </cfRule>
    <cfRule type="cellIs" dxfId="1658" priority="9" operator="equal">
      <formula>"critico"</formula>
    </cfRule>
  </conditionalFormatting>
  <conditionalFormatting sqref="F75:M86">
    <cfRule type="expression" dxfId="1657" priority="7">
      <formula>+IF($AK75=0,1)</formula>
    </cfRule>
  </conditionalFormatting>
  <conditionalFormatting sqref="F103:G104">
    <cfRule type="expression" dxfId="1656" priority="6">
      <formula>+IF($G$102="No",1,0)</formula>
    </cfRule>
  </conditionalFormatting>
  <conditionalFormatting sqref="F51">
    <cfRule type="expression" dxfId="1655" priority="5">
      <formula>+IF($F$43="no",1,0)</formula>
    </cfRule>
  </conditionalFormatting>
  <conditionalFormatting sqref="I51">
    <cfRule type="expression" dxfId="165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4">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292</v>
      </c>
      <c r="O10" s="2"/>
    </row>
    <row r="11" spans="2:24" ht="3.95" customHeight="1" x14ac:dyDescent="0.25">
      <c r="B11" s="2"/>
      <c r="D11" s="6"/>
      <c r="O11" s="2"/>
    </row>
    <row r="12" spans="2:24" ht="36" customHeight="1" x14ac:dyDescent="0.25">
      <c r="B12" s="2"/>
      <c r="D12" s="329" t="s">
        <v>5</v>
      </c>
      <c r="E12" s="330"/>
      <c r="F12" s="331" t="s">
        <v>293</v>
      </c>
      <c r="G12" s="332"/>
      <c r="H12" s="332"/>
      <c r="I12" s="332"/>
      <c r="J12" s="332"/>
      <c r="K12" s="332"/>
      <c r="L12" s="332"/>
      <c r="M12" s="333"/>
      <c r="O12" s="2"/>
      <c r="W12" s="3" t="str">
        <f>+F23</f>
        <v>Bimestral</v>
      </c>
      <c r="X12" s="3" t="str">
        <f>+F71</f>
        <v>Febrero</v>
      </c>
    </row>
    <row r="13" spans="2:24" ht="3.95" customHeight="1" x14ac:dyDescent="0.25">
      <c r="B13" s="2"/>
      <c r="O13" s="2"/>
    </row>
    <row r="14" spans="2:24" ht="38.25" customHeight="1" x14ac:dyDescent="0.25">
      <c r="B14" s="2"/>
      <c r="D14" s="329" t="s">
        <v>6</v>
      </c>
      <c r="E14" s="330"/>
      <c r="F14" s="331" t="s">
        <v>1028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3</v>
      </c>
      <c r="G22" s="328" t="s">
        <v>9</v>
      </c>
      <c r="H22" s="328"/>
      <c r="I22" s="8">
        <v>8</v>
      </c>
      <c r="K22" s="328" t="s">
        <v>10</v>
      </c>
      <c r="L22" s="328"/>
      <c r="M22" s="9" t="s">
        <v>496</v>
      </c>
      <c r="O22" s="2"/>
    </row>
    <row r="23" spans="2:17" ht="19.5" customHeight="1" x14ac:dyDescent="0.25">
      <c r="B23" s="2"/>
      <c r="D23" s="328" t="s">
        <v>11</v>
      </c>
      <c r="E23" s="328"/>
      <c r="F23" s="4" t="s">
        <v>513</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26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1030</v>
      </c>
      <c r="G59" s="335"/>
      <c r="H59" s="335"/>
      <c r="I59" s="335"/>
      <c r="J59" s="335"/>
      <c r="K59" s="335"/>
      <c r="L59" s="335"/>
      <c r="M59" s="335"/>
      <c r="O59" s="2"/>
    </row>
    <row r="60" spans="2:15" ht="27.75" customHeight="1" x14ac:dyDescent="0.25">
      <c r="B60" s="2"/>
      <c r="D60" s="350" t="s">
        <v>35</v>
      </c>
      <c r="E60" s="350"/>
      <c r="F60" s="335" t="s">
        <v>293</v>
      </c>
      <c r="G60" s="335"/>
      <c r="H60" s="335"/>
      <c r="I60" s="335"/>
      <c r="J60" s="335"/>
      <c r="K60" s="335"/>
      <c r="L60" s="335"/>
      <c r="M60" s="335"/>
      <c r="O60" s="2"/>
    </row>
    <row r="61" spans="2:15" ht="27.75" customHeight="1" x14ac:dyDescent="0.25">
      <c r="B61" s="2"/>
      <c r="D61" s="350" t="s">
        <v>36</v>
      </c>
      <c r="E61" s="350"/>
      <c r="F61" s="335" t="s">
        <v>1031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40</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v>0.13</v>
      </c>
      <c r="H76" s="16">
        <v>0.13100000000000001</v>
      </c>
      <c r="I76" s="16">
        <v>0.379</v>
      </c>
      <c r="J76" s="16">
        <v>0.38</v>
      </c>
      <c r="K76" s="16">
        <v>0.499</v>
      </c>
      <c r="L76" s="16">
        <v>0.5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1</v>
      </c>
      <c r="AH77" s="3">
        <f>+IF(AG77=0,0,IF(AG77=1,(SUM($AG$75:AG77)-1),1))</f>
        <v>1</v>
      </c>
      <c r="AI77" s="3">
        <f t="shared" si="1"/>
        <v>0</v>
      </c>
      <c r="AJ77" s="3">
        <f t="shared" si="2"/>
        <v>0</v>
      </c>
      <c r="AK77" s="3">
        <f t="shared" si="3"/>
        <v>0</v>
      </c>
    </row>
    <row r="78" spans="2:37" x14ac:dyDescent="0.25">
      <c r="B78" s="2"/>
      <c r="D78" s="351" t="s">
        <v>48</v>
      </c>
      <c r="E78" s="351"/>
      <c r="F78" s="16" t="s">
        <v>500</v>
      </c>
      <c r="G78" s="16">
        <v>0.38</v>
      </c>
      <c r="H78" s="16">
        <v>0.38100000000000001</v>
      </c>
      <c r="I78" s="16">
        <v>0.499</v>
      </c>
      <c r="J78" s="16">
        <v>0.5</v>
      </c>
      <c r="K78" s="16">
        <v>0.629</v>
      </c>
      <c r="L78" s="16">
        <v>0.63</v>
      </c>
      <c r="M78" s="16" t="s">
        <v>500</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3</v>
      </c>
      <c r="AI79" s="3">
        <f t="shared" si="1"/>
        <v>0</v>
      </c>
      <c r="AJ79" s="3">
        <f t="shared" si="2"/>
        <v>0</v>
      </c>
      <c r="AK79" s="3">
        <f t="shared" si="3"/>
        <v>0</v>
      </c>
    </row>
    <row r="80" spans="2:37" x14ac:dyDescent="0.25">
      <c r="B80" s="2"/>
      <c r="D80" s="351" t="s">
        <v>50</v>
      </c>
      <c r="E80" s="351"/>
      <c r="F80" s="16" t="s">
        <v>500</v>
      </c>
      <c r="G80" s="16">
        <v>0.5</v>
      </c>
      <c r="H80" s="16">
        <v>0.501</v>
      </c>
      <c r="I80" s="16">
        <v>0.629</v>
      </c>
      <c r="J80" s="16">
        <v>0.63</v>
      </c>
      <c r="K80" s="16">
        <v>0.749</v>
      </c>
      <c r="L80" s="16">
        <v>0.75</v>
      </c>
      <c r="M80" s="16" t="s">
        <v>500</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5</v>
      </c>
      <c r="AI81" s="3">
        <f t="shared" si="1"/>
        <v>0</v>
      </c>
      <c r="AJ81" s="3">
        <f t="shared" si="2"/>
        <v>0</v>
      </c>
      <c r="AK81" s="3">
        <f t="shared" si="3"/>
        <v>0</v>
      </c>
    </row>
    <row r="82" spans="2:37" x14ac:dyDescent="0.25">
      <c r="B82" s="2"/>
      <c r="D82" s="351" t="s">
        <v>54</v>
      </c>
      <c r="E82" s="351"/>
      <c r="F82" s="16" t="s">
        <v>500</v>
      </c>
      <c r="G82" s="16">
        <v>0.63</v>
      </c>
      <c r="H82" s="16">
        <v>0.63100000000000001</v>
      </c>
      <c r="I82" s="16">
        <v>0.749</v>
      </c>
      <c r="J82" s="16">
        <v>0.75</v>
      </c>
      <c r="K82" s="16">
        <v>0.879</v>
      </c>
      <c r="L82" s="16">
        <v>0.88</v>
      </c>
      <c r="M82" s="16" t="s">
        <v>500</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7</v>
      </c>
      <c r="AI83" s="3">
        <f t="shared" si="1"/>
        <v>0</v>
      </c>
      <c r="AJ83" s="3">
        <f t="shared" si="2"/>
        <v>0</v>
      </c>
      <c r="AK83" s="3">
        <f t="shared" si="3"/>
        <v>0</v>
      </c>
    </row>
    <row r="84" spans="2:37" x14ac:dyDescent="0.25">
      <c r="B84" s="2"/>
      <c r="D84" s="351" t="s">
        <v>56</v>
      </c>
      <c r="E84" s="351"/>
      <c r="F84" s="16" t="s">
        <v>500</v>
      </c>
      <c r="G84" s="16">
        <v>0.63</v>
      </c>
      <c r="H84" s="16">
        <v>0.63100000000000001</v>
      </c>
      <c r="I84" s="16">
        <v>0.749</v>
      </c>
      <c r="J84" s="16">
        <v>0.75</v>
      </c>
      <c r="K84" s="16">
        <v>0.879</v>
      </c>
      <c r="L84" s="16">
        <v>0.88</v>
      </c>
      <c r="M84" s="16" t="s">
        <v>500</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9</v>
      </c>
      <c r="AI85" s="3">
        <f t="shared" si="1"/>
        <v>0</v>
      </c>
      <c r="AJ85" s="3">
        <f t="shared" si="2"/>
        <v>0</v>
      </c>
      <c r="AK85" s="3">
        <f t="shared" si="3"/>
        <v>0</v>
      </c>
    </row>
    <row r="86" spans="2:37" x14ac:dyDescent="0.25">
      <c r="B86" s="2"/>
      <c r="D86" s="351" t="s">
        <v>58</v>
      </c>
      <c r="E86" s="351"/>
      <c r="F86" s="16" t="s">
        <v>500</v>
      </c>
      <c r="G86" s="16">
        <v>0.75</v>
      </c>
      <c r="H86" s="16">
        <v>0.751</v>
      </c>
      <c r="I86" s="16">
        <v>0.879</v>
      </c>
      <c r="J86" s="16">
        <v>0.88</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1032</v>
      </c>
      <c r="G97" s="335"/>
      <c r="H97" s="335"/>
      <c r="I97" s="335"/>
      <c r="J97" s="335"/>
      <c r="K97" s="335"/>
      <c r="L97" s="335"/>
      <c r="M97" s="335"/>
      <c r="O97" s="2"/>
    </row>
    <row r="98" spans="2:15" ht="42" customHeight="1" x14ac:dyDescent="0.25">
      <c r="B98" s="2"/>
      <c r="D98" s="350" t="s">
        <v>36</v>
      </c>
      <c r="E98" s="350"/>
      <c r="F98" s="335" t="s">
        <v>1033</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1020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53" priority="30">
      <formula>+IF($F$43="no",1,0)</formula>
    </cfRule>
  </conditionalFormatting>
  <conditionalFormatting sqref="F32:M33">
    <cfRule type="expression" dxfId="1652" priority="29">
      <formula>+IF($Q$30="NA",1,0)</formula>
    </cfRule>
  </conditionalFormatting>
  <conditionalFormatting sqref="F33:M33">
    <cfRule type="expression" dxfId="1651" priority="28">
      <formula>+IF($Q$33=0,1,0)</formula>
    </cfRule>
  </conditionalFormatting>
  <conditionalFormatting sqref="F47:M47">
    <cfRule type="expression" dxfId="1650" priority="27">
      <formula>+IF($Q$47=0,1,0)</formula>
    </cfRule>
  </conditionalFormatting>
  <conditionalFormatting sqref="F73:G73">
    <cfRule type="cellIs" dxfId="1649" priority="14" operator="equal">
      <formula>"optimo"</formula>
    </cfRule>
    <cfRule type="cellIs" dxfId="1648" priority="15" operator="equal">
      <formula>"critico"</formula>
    </cfRule>
  </conditionalFormatting>
  <conditionalFormatting sqref="H73:I73">
    <cfRule type="cellIs" dxfId="1647" priority="12" operator="equal">
      <formula>"Adecuado"</formula>
    </cfRule>
    <cfRule type="cellIs" dxfId="1646" priority="13" operator="equal">
      <formula>"en riesgo"</formula>
    </cfRule>
  </conditionalFormatting>
  <conditionalFormatting sqref="J73:K73">
    <cfRule type="cellIs" dxfId="1645" priority="10" operator="equal">
      <formula>"Adecuado"</formula>
    </cfRule>
    <cfRule type="cellIs" dxfId="1644" priority="11" operator="equal">
      <formula>"en riesgo"</formula>
    </cfRule>
  </conditionalFormatting>
  <conditionalFormatting sqref="L73:M73">
    <cfRule type="cellIs" dxfId="1643" priority="8" operator="equal">
      <formula>"optimo"</formula>
    </cfRule>
    <cfRule type="cellIs" dxfId="1642" priority="9" operator="equal">
      <formula>"critico"</formula>
    </cfRule>
  </conditionalFormatting>
  <conditionalFormatting sqref="F75:M86">
    <cfRule type="expression" dxfId="1641" priority="7">
      <formula>+IF($AK75=0,1)</formula>
    </cfRule>
  </conditionalFormatting>
  <conditionalFormatting sqref="F103:G104">
    <cfRule type="expression" dxfId="1640" priority="6">
      <formula>+IF($G$102="No",1,0)</formula>
    </cfRule>
  </conditionalFormatting>
  <conditionalFormatting sqref="F51">
    <cfRule type="expression" dxfId="1639"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5">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294</v>
      </c>
      <c r="O10" s="2"/>
    </row>
    <row r="11" spans="2:24" ht="3.95" customHeight="1" x14ac:dyDescent="0.25">
      <c r="B11" s="2"/>
      <c r="D11" s="6"/>
      <c r="O11" s="2"/>
    </row>
    <row r="12" spans="2:24" ht="36" customHeight="1" x14ac:dyDescent="0.25">
      <c r="B12" s="2"/>
      <c r="D12" s="329" t="s">
        <v>5</v>
      </c>
      <c r="E12" s="330"/>
      <c r="F12" s="331" t="s">
        <v>295</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1058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65</v>
      </c>
      <c r="G22" s="328" t="s">
        <v>9</v>
      </c>
      <c r="H22" s="328"/>
      <c r="I22" s="8">
        <v>70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109</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1912</v>
      </c>
      <c r="G59" s="335"/>
      <c r="H59" s="335"/>
      <c r="I59" s="335"/>
      <c r="J59" s="335"/>
      <c r="K59" s="335"/>
      <c r="L59" s="335"/>
      <c r="M59" s="335"/>
      <c r="O59" s="2"/>
    </row>
    <row r="60" spans="2:15" ht="27.75" customHeight="1" x14ac:dyDescent="0.25">
      <c r="B60" s="2"/>
      <c r="D60" s="350" t="s">
        <v>35</v>
      </c>
      <c r="E60" s="350"/>
      <c r="F60" s="335" t="s">
        <v>1913</v>
      </c>
      <c r="G60" s="335"/>
      <c r="H60" s="335"/>
      <c r="I60" s="335"/>
      <c r="J60" s="335"/>
      <c r="K60" s="335"/>
      <c r="L60" s="335"/>
      <c r="M60" s="335"/>
      <c r="O60" s="2"/>
    </row>
    <row r="61" spans="2:15" ht="27.75" customHeight="1" x14ac:dyDescent="0.25">
      <c r="B61" s="2"/>
      <c r="D61" s="350" t="s">
        <v>36</v>
      </c>
      <c r="E61" s="350"/>
      <c r="F61" s="335" t="s">
        <v>1914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0.14899999999999999</v>
      </c>
      <c r="H77" s="16">
        <v>0.15</v>
      </c>
      <c r="I77" s="16">
        <v>0.19900000000000001</v>
      </c>
      <c r="J77" s="16">
        <v>0.2</v>
      </c>
      <c r="K77" s="16">
        <v>0.249</v>
      </c>
      <c r="L77" s="16">
        <v>0.25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c r="H79" s="16"/>
      <c r="I79" s="16"/>
      <c r="J79" s="16"/>
      <c r="K79" s="16"/>
      <c r="L79" s="16"/>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0.39900000000000002</v>
      </c>
      <c r="H80" s="16">
        <v>0.4</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c r="H81" s="16"/>
      <c r="I81" s="16"/>
      <c r="J81" s="16"/>
      <c r="K81" s="16"/>
      <c r="L81" s="16"/>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t="s">
        <v>1915</v>
      </c>
      <c r="H83" s="16">
        <v>0.65</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c r="H85" s="16"/>
      <c r="I85" s="16"/>
      <c r="J85" s="16"/>
      <c r="K85" s="16"/>
      <c r="L85" s="16"/>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0.89900000000000002</v>
      </c>
      <c r="H86" s="16">
        <v>0.9</v>
      </c>
      <c r="I86" s="16">
        <v>0.94899999999999995</v>
      </c>
      <c r="J86" s="16">
        <v>0.95</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1021</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1045</v>
      </c>
      <c r="G97" s="335"/>
      <c r="H97" s="335"/>
      <c r="I97" s="335"/>
      <c r="J97" s="335"/>
      <c r="K97" s="335"/>
      <c r="L97" s="335"/>
      <c r="M97" s="335"/>
      <c r="O97" s="2"/>
    </row>
    <row r="98" spans="2:15" ht="42" customHeight="1" x14ac:dyDescent="0.25">
      <c r="B98" s="2"/>
      <c r="D98" s="350" t="s">
        <v>36</v>
      </c>
      <c r="E98" s="350"/>
      <c r="F98" s="335" t="s">
        <v>1033</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1022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38" priority="31">
      <formula>+IF($F$43="no",1,0)</formula>
    </cfRule>
  </conditionalFormatting>
  <conditionalFormatting sqref="F32:M33">
    <cfRule type="expression" dxfId="1637" priority="30">
      <formula>+IF($Q$30="NA",1,0)</formula>
    </cfRule>
  </conditionalFormatting>
  <conditionalFormatting sqref="F33:M33">
    <cfRule type="expression" dxfId="1636" priority="29">
      <formula>+IF($Q$33=0,1,0)</formula>
    </cfRule>
  </conditionalFormatting>
  <conditionalFormatting sqref="F47:M47">
    <cfRule type="expression" dxfId="1635" priority="28">
      <formula>+IF($Q$47=0,1,0)</formula>
    </cfRule>
  </conditionalFormatting>
  <conditionalFormatting sqref="F73:G73">
    <cfRule type="cellIs" dxfId="1634" priority="18" operator="equal">
      <formula>"optimo"</formula>
    </cfRule>
    <cfRule type="cellIs" dxfId="1633" priority="19" operator="equal">
      <formula>"critico"</formula>
    </cfRule>
  </conditionalFormatting>
  <conditionalFormatting sqref="H73:I73">
    <cfRule type="cellIs" dxfId="1632" priority="16" operator="equal">
      <formula>"Adecuado"</formula>
    </cfRule>
    <cfRule type="cellIs" dxfId="1631" priority="17" operator="equal">
      <formula>"en riesgo"</formula>
    </cfRule>
  </conditionalFormatting>
  <conditionalFormatting sqref="J73:K73">
    <cfRule type="cellIs" dxfId="1630" priority="14" operator="equal">
      <formula>"Adecuado"</formula>
    </cfRule>
    <cfRule type="cellIs" dxfId="1629" priority="15" operator="equal">
      <formula>"en riesgo"</formula>
    </cfRule>
  </conditionalFormatting>
  <conditionalFormatting sqref="L73:M73">
    <cfRule type="cellIs" dxfId="1628" priority="12" operator="equal">
      <formula>"optimo"</formula>
    </cfRule>
    <cfRule type="cellIs" dxfId="1627" priority="13" operator="equal">
      <formula>"critico"</formula>
    </cfRule>
  </conditionalFormatting>
  <conditionalFormatting sqref="F75:M86">
    <cfRule type="expression" dxfId="1626" priority="11">
      <formula>+IF($AK75=0,1)</formula>
    </cfRule>
  </conditionalFormatting>
  <conditionalFormatting sqref="F51">
    <cfRule type="expression" dxfId="1625" priority="9">
      <formula>+IF($F$43="no",1,0)</formula>
    </cfRule>
  </conditionalFormatting>
  <conditionalFormatting sqref="F103:G104">
    <cfRule type="expression" dxfId="162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6">
    <tabColor rgb="FF0070C0"/>
  </sheetPr>
  <dimension ref="B1:AV113"/>
  <sheetViews>
    <sheetView topLeftCell="A49" zoomScaleNormal="100" workbookViewId="0">
      <selection activeCell="F76" sqref="F76:M7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296</v>
      </c>
      <c r="O10" s="2"/>
    </row>
    <row r="11" spans="2:24" ht="3.95" customHeight="1" x14ac:dyDescent="0.25">
      <c r="B11" s="2"/>
      <c r="D11" s="6"/>
      <c r="O11" s="2"/>
    </row>
    <row r="12" spans="2:24" ht="36" customHeight="1" x14ac:dyDescent="0.25">
      <c r="B12" s="2"/>
      <c r="D12" s="329" t="s">
        <v>5</v>
      </c>
      <c r="E12" s="330"/>
      <c r="F12" s="331" t="s">
        <v>297</v>
      </c>
      <c r="G12" s="332"/>
      <c r="H12" s="332"/>
      <c r="I12" s="332"/>
      <c r="J12" s="332"/>
      <c r="K12" s="332"/>
      <c r="L12" s="332"/>
      <c r="M12" s="333"/>
      <c r="O12" s="2"/>
      <c r="W12" s="3" t="str">
        <f>+F23</f>
        <v>Mensual</v>
      </c>
      <c r="X12" s="3" t="str">
        <f>+F71</f>
        <v>Marzo</v>
      </c>
    </row>
    <row r="13" spans="2:24" ht="3.95" customHeight="1" x14ac:dyDescent="0.25">
      <c r="B13" s="2"/>
      <c r="O13" s="2"/>
    </row>
    <row r="14" spans="2:24" ht="38.25" customHeight="1" x14ac:dyDescent="0.25">
      <c r="B14" s="2"/>
      <c r="D14" s="329" t="s">
        <v>6</v>
      </c>
      <c r="E14" s="330"/>
      <c r="F14" s="331" t="s">
        <v>1052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0</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6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1053</v>
      </c>
      <c r="G59" s="335"/>
      <c r="H59" s="335"/>
      <c r="I59" s="335"/>
      <c r="J59" s="335"/>
      <c r="K59" s="335"/>
      <c r="L59" s="335"/>
      <c r="M59" s="335"/>
      <c r="O59" s="2"/>
    </row>
    <row r="60" spans="2:15" ht="27.75" customHeight="1" x14ac:dyDescent="0.25">
      <c r="B60" s="2"/>
      <c r="D60" s="350" t="s">
        <v>35</v>
      </c>
      <c r="E60" s="350"/>
      <c r="F60" s="335" t="s">
        <v>1054</v>
      </c>
      <c r="G60" s="335"/>
      <c r="H60" s="335"/>
      <c r="I60" s="335"/>
      <c r="J60" s="335"/>
      <c r="K60" s="335"/>
      <c r="L60" s="335"/>
      <c r="M60" s="335"/>
      <c r="O60" s="2"/>
    </row>
    <row r="61" spans="2:15" ht="27.75" customHeight="1" x14ac:dyDescent="0.25">
      <c r="B61" s="2"/>
      <c r="D61" s="350" t="s">
        <v>36</v>
      </c>
      <c r="E61" s="350"/>
      <c r="F61" s="335" t="s">
        <v>1055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0.91900000000000004</v>
      </c>
      <c r="H77" s="16">
        <v>0.92</v>
      </c>
      <c r="I77" s="16">
        <v>0.93899999999999995</v>
      </c>
      <c r="J77" s="16">
        <v>0.94</v>
      </c>
      <c r="K77" s="16">
        <v>0.99399999999999999</v>
      </c>
      <c r="L77" s="16">
        <v>0.995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v>0.91900000000000004</v>
      </c>
      <c r="H78" s="16">
        <v>0.92</v>
      </c>
      <c r="I78" s="16">
        <v>0.93899999999999995</v>
      </c>
      <c r="J78" s="16">
        <v>0.94</v>
      </c>
      <c r="K78" s="16">
        <v>0.99399999999999999</v>
      </c>
      <c r="L78" s="16">
        <v>0.995</v>
      </c>
      <c r="M78" s="16"/>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16">
        <v>0.91900000000000004</v>
      </c>
      <c r="H79" s="16">
        <v>0.92</v>
      </c>
      <c r="I79" s="16">
        <v>0.93899999999999995</v>
      </c>
      <c r="J79" s="16">
        <v>0.94</v>
      </c>
      <c r="K79" s="16">
        <v>0.99399999999999999</v>
      </c>
      <c r="L79" s="16">
        <v>0.995</v>
      </c>
      <c r="M79" s="16"/>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16">
        <v>0.91900000000000004</v>
      </c>
      <c r="H80" s="16">
        <v>0.92</v>
      </c>
      <c r="I80" s="16">
        <v>0.93899999999999995</v>
      </c>
      <c r="J80" s="16">
        <v>0.94</v>
      </c>
      <c r="K80" s="16">
        <v>0.99399999999999999</v>
      </c>
      <c r="L80" s="16">
        <v>0.995</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28">
        <v>0.91900000000000004</v>
      </c>
      <c r="H81" s="28">
        <v>0.92</v>
      </c>
      <c r="I81" s="28">
        <v>0.93899999999999995</v>
      </c>
      <c r="J81" s="28">
        <v>0.94</v>
      </c>
      <c r="K81" s="16">
        <v>0.99399999999999999</v>
      </c>
      <c r="L81" s="16">
        <v>0.995</v>
      </c>
      <c r="M81" s="16"/>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28">
        <v>0.91900000000000004</v>
      </c>
      <c r="H82" s="28">
        <v>0.92</v>
      </c>
      <c r="I82" s="28">
        <v>0.93899999999999995</v>
      </c>
      <c r="J82" s="28">
        <v>0.94</v>
      </c>
      <c r="K82" s="16">
        <v>0.99399999999999999</v>
      </c>
      <c r="L82" s="16">
        <v>0.995</v>
      </c>
      <c r="M82" s="16"/>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28">
        <v>0.91900000000000004</v>
      </c>
      <c r="H83" s="28">
        <v>0.92</v>
      </c>
      <c r="I83" s="28">
        <v>0.93899999999999995</v>
      </c>
      <c r="J83" s="28">
        <v>0.94</v>
      </c>
      <c r="K83" s="16">
        <v>0.99399999999999999</v>
      </c>
      <c r="L83" s="16">
        <v>0.995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28">
        <v>0.91900000000000004</v>
      </c>
      <c r="H84" s="28">
        <v>0.92</v>
      </c>
      <c r="I84" s="28">
        <v>0.93899999999999995</v>
      </c>
      <c r="J84" s="28">
        <v>0.94</v>
      </c>
      <c r="K84" s="16">
        <v>0.99399999999999999</v>
      </c>
      <c r="L84" s="16">
        <v>0.995</v>
      </c>
      <c r="M84" s="16"/>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16">
        <v>0.91900000000000004</v>
      </c>
      <c r="H85" s="16">
        <v>0.92</v>
      </c>
      <c r="I85" s="16">
        <v>0.93899999999999995</v>
      </c>
      <c r="J85" s="16">
        <v>0.94</v>
      </c>
      <c r="K85" s="16">
        <v>0.99399999999999999</v>
      </c>
      <c r="L85" s="16">
        <v>0.995</v>
      </c>
      <c r="M85" s="16"/>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16">
        <v>0.91900000000000004</v>
      </c>
      <c r="H86" s="16">
        <v>0.92</v>
      </c>
      <c r="I86" s="16">
        <v>0.93899999999999995</v>
      </c>
      <c r="J86" s="16">
        <v>0.94</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2079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1056</v>
      </c>
      <c r="G97" s="335"/>
      <c r="H97" s="335"/>
      <c r="I97" s="335"/>
      <c r="J97" s="335"/>
      <c r="K97" s="335"/>
      <c r="L97" s="335"/>
      <c r="M97" s="335"/>
      <c r="O97" s="2"/>
    </row>
    <row r="98" spans="2:15" ht="42" customHeight="1" x14ac:dyDescent="0.25">
      <c r="B98" s="2"/>
      <c r="D98" s="350" t="s">
        <v>36</v>
      </c>
      <c r="E98" s="350"/>
      <c r="F98" s="335" t="s">
        <v>1057</v>
      </c>
      <c r="G98" s="335"/>
      <c r="H98" s="335"/>
      <c r="I98" s="335"/>
      <c r="J98" s="335"/>
      <c r="K98" s="335"/>
      <c r="L98" s="335"/>
      <c r="M98" s="335"/>
      <c r="O98" s="2"/>
    </row>
    <row r="99" spans="2:15" ht="3.95" customHeight="1" x14ac:dyDescent="0.25">
      <c r="B99" s="2"/>
      <c r="O99" s="2"/>
    </row>
    <row r="100" spans="2:15" ht="87" customHeight="1" x14ac:dyDescent="0.25">
      <c r="B100" s="2"/>
      <c r="D100" s="329" t="s">
        <v>62</v>
      </c>
      <c r="E100" s="330"/>
      <c r="F100" s="331" t="s">
        <v>1024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1828</v>
      </c>
      <c r="K103" s="21"/>
      <c r="O103" s="2"/>
    </row>
    <row r="104" spans="2:15" ht="27.75" customHeight="1" x14ac:dyDescent="0.25">
      <c r="B104" s="2"/>
      <c r="D104" s="322"/>
      <c r="E104" s="323"/>
      <c r="F104" s="19" t="s">
        <v>67</v>
      </c>
      <c r="G104" s="324" t="s">
        <v>297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23" priority="23">
      <formula>+IF($F$43="no",1,0)</formula>
    </cfRule>
  </conditionalFormatting>
  <conditionalFormatting sqref="F32:M33">
    <cfRule type="expression" dxfId="1622" priority="22">
      <formula>+IF($Q$30="NA",1,0)</formula>
    </cfRule>
  </conditionalFormatting>
  <conditionalFormatting sqref="F33:M33">
    <cfRule type="expression" dxfId="1621" priority="21">
      <formula>+IF($Q$33=0,1,0)</formula>
    </cfRule>
  </conditionalFormatting>
  <conditionalFormatting sqref="F47:M47">
    <cfRule type="expression" dxfId="1620" priority="20">
      <formula>+IF($Q$47=0,1,0)</formula>
    </cfRule>
  </conditionalFormatting>
  <conditionalFormatting sqref="F73:G73">
    <cfRule type="cellIs" dxfId="1619" priority="17" operator="equal">
      <formula>"optimo"</formula>
    </cfRule>
    <cfRule type="cellIs" dxfId="1618" priority="18" operator="equal">
      <formula>"critico"</formula>
    </cfRule>
  </conditionalFormatting>
  <conditionalFormatting sqref="H73:I73">
    <cfRule type="cellIs" dxfId="1617" priority="15" operator="equal">
      <formula>"Adecuado"</formula>
    </cfRule>
    <cfRule type="cellIs" dxfId="1616" priority="16" operator="equal">
      <formula>"en riesgo"</formula>
    </cfRule>
  </conditionalFormatting>
  <conditionalFormatting sqref="J73:K73">
    <cfRule type="cellIs" dxfId="1615" priority="13" operator="equal">
      <formula>"Adecuado"</formula>
    </cfRule>
    <cfRule type="cellIs" dxfId="1614" priority="14" operator="equal">
      <formula>"en riesgo"</formula>
    </cfRule>
  </conditionalFormatting>
  <conditionalFormatting sqref="L73:M73">
    <cfRule type="cellIs" dxfId="1613" priority="11" operator="equal">
      <formula>"optimo"</formula>
    </cfRule>
    <cfRule type="cellIs" dxfId="1612" priority="12" operator="equal">
      <formula>"critico"</formula>
    </cfRule>
  </conditionalFormatting>
  <conditionalFormatting sqref="F75:M86">
    <cfRule type="expression" dxfId="1611" priority="10">
      <formula>+IF($AK75=0,1)</formula>
    </cfRule>
  </conditionalFormatting>
  <conditionalFormatting sqref="F103:G104">
    <cfRule type="expression" dxfId="1610" priority="9">
      <formula>+IF($G$102="No",1,0)</formula>
    </cfRule>
  </conditionalFormatting>
  <conditionalFormatting sqref="F51">
    <cfRule type="expression" dxfId="1609" priority="8">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7">
    <tabColor rgb="FF0070C0"/>
  </sheetPr>
  <dimension ref="B1:AV113"/>
  <sheetViews>
    <sheetView zoomScaleNormal="100" workbookViewId="0">
      <selection activeCell="F81" sqref="F8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298</v>
      </c>
      <c r="O10" s="2"/>
    </row>
    <row r="11" spans="2:24" ht="3.95" customHeight="1" x14ac:dyDescent="0.25">
      <c r="B11" s="2"/>
      <c r="D11" s="6"/>
      <c r="O11" s="2"/>
    </row>
    <row r="12" spans="2:24" ht="36" customHeight="1" x14ac:dyDescent="0.25">
      <c r="B12" s="2"/>
      <c r="D12" s="329" t="s">
        <v>5</v>
      </c>
      <c r="E12" s="330"/>
      <c r="F12" s="331" t="s">
        <v>1059</v>
      </c>
      <c r="G12" s="332"/>
      <c r="H12" s="332"/>
      <c r="I12" s="332"/>
      <c r="J12" s="332"/>
      <c r="K12" s="332"/>
      <c r="L12" s="332"/>
      <c r="M12" s="333"/>
      <c r="O12" s="2"/>
      <c r="W12" s="3" t="str">
        <f>+F23</f>
        <v>Mensual</v>
      </c>
      <c r="X12" s="3" t="str">
        <f>+F71</f>
        <v>Julio</v>
      </c>
    </row>
    <row r="13" spans="2:24" ht="3.95" customHeight="1" x14ac:dyDescent="0.25">
      <c r="B13" s="2"/>
      <c r="O13" s="2"/>
    </row>
    <row r="14" spans="2:24" ht="38.25" customHeight="1" x14ac:dyDescent="0.25">
      <c r="B14" s="2"/>
      <c r="D14" s="329" t="s">
        <v>6</v>
      </c>
      <c r="E14" s="330"/>
      <c r="F14" s="331" t="s">
        <v>1046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17">
        <v>0.95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1047</v>
      </c>
      <c r="G59" s="335"/>
      <c r="H59" s="335"/>
      <c r="I59" s="335"/>
      <c r="J59" s="335"/>
      <c r="K59" s="335"/>
      <c r="L59" s="335"/>
      <c r="M59" s="335"/>
      <c r="O59" s="2"/>
    </row>
    <row r="60" spans="2:15" ht="27.75" customHeight="1" x14ac:dyDescent="0.25">
      <c r="B60" s="2"/>
      <c r="D60" s="350" t="s">
        <v>35</v>
      </c>
      <c r="E60" s="350"/>
      <c r="F60" s="335" t="s">
        <v>1048</v>
      </c>
      <c r="G60" s="335"/>
      <c r="H60" s="335"/>
      <c r="I60" s="335"/>
      <c r="J60" s="335"/>
      <c r="K60" s="335"/>
      <c r="L60" s="335"/>
      <c r="M60" s="335"/>
      <c r="O60" s="2"/>
    </row>
    <row r="61" spans="2:15" ht="27.75" customHeight="1" x14ac:dyDescent="0.25">
      <c r="B61" s="2"/>
      <c r="D61" s="350" t="s">
        <v>36</v>
      </c>
      <c r="E61" s="350"/>
      <c r="F61" s="335" t="s">
        <v>1049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53</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c r="G79" s="16"/>
      <c r="H79" s="16"/>
      <c r="I79" s="16"/>
      <c r="J79" s="16"/>
      <c r="K79" s="16"/>
      <c r="L79" s="16"/>
      <c r="M79" s="16"/>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c r="G80" s="16"/>
      <c r="H80" s="16"/>
      <c r="I80" s="16"/>
      <c r="J80" s="16"/>
      <c r="K80" s="16"/>
      <c r="L80" s="16"/>
      <c r="M80" s="16"/>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0.54900000000000004</v>
      </c>
      <c r="H81" s="16">
        <v>0.55000000000000004</v>
      </c>
      <c r="I81" s="16">
        <v>0.79900000000000004</v>
      </c>
      <c r="J81" s="16">
        <v>0.8</v>
      </c>
      <c r="K81" s="16">
        <v>0.94899999999999995</v>
      </c>
      <c r="L81" s="16">
        <v>0.95</v>
      </c>
      <c r="M81" s="16" t="s">
        <v>500</v>
      </c>
      <c r="O81" s="2"/>
      <c r="AE81" s="3" t="s">
        <v>53</v>
      </c>
      <c r="AF81" s="3">
        <v>7</v>
      </c>
      <c r="AG81" s="3">
        <f t="shared" si="0"/>
        <v>1</v>
      </c>
      <c r="AH81" s="3">
        <f>+IF(AG81=0,0,IF(AG81=1,(SUM($AG$75:AG81)-1),1))</f>
        <v>3</v>
      </c>
      <c r="AI81" s="3">
        <f t="shared" si="1"/>
        <v>1</v>
      </c>
      <c r="AJ81" s="3">
        <f t="shared" si="2"/>
        <v>1</v>
      </c>
      <c r="AK81" s="3">
        <f t="shared" si="3"/>
        <v>1</v>
      </c>
    </row>
    <row r="82" spans="2:37" x14ac:dyDescent="0.25">
      <c r="B82" s="2"/>
      <c r="D82" s="351" t="s">
        <v>54</v>
      </c>
      <c r="E82" s="351"/>
      <c r="F82" s="16" t="s">
        <v>500</v>
      </c>
      <c r="G82" s="16">
        <v>0.54900000000000004</v>
      </c>
      <c r="H82" s="16">
        <v>0.55000000000000004</v>
      </c>
      <c r="I82" s="16">
        <v>0.79900000000000004</v>
      </c>
      <c r="J82" s="16">
        <v>0.8</v>
      </c>
      <c r="K82" s="16">
        <v>0.94899999999999995</v>
      </c>
      <c r="L82" s="16">
        <v>0.95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0.54900000000000004</v>
      </c>
      <c r="H83" s="16">
        <v>0.55000000000000004</v>
      </c>
      <c r="I83" s="16">
        <v>0.79900000000000004</v>
      </c>
      <c r="J83" s="16">
        <v>0.8</v>
      </c>
      <c r="K83" s="16">
        <v>0.94899999999999995</v>
      </c>
      <c r="L83" s="16">
        <v>0.95</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0.54900000000000004</v>
      </c>
      <c r="H84" s="16">
        <v>0.55000000000000004</v>
      </c>
      <c r="I84" s="16">
        <v>0.79900000000000004</v>
      </c>
      <c r="J84" s="16">
        <v>0.8</v>
      </c>
      <c r="K84" s="16">
        <v>0.94899999999999995</v>
      </c>
      <c r="L84" s="16">
        <v>0.95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0.54900000000000004</v>
      </c>
      <c r="H85" s="16">
        <v>0.55000000000000004</v>
      </c>
      <c r="I85" s="16">
        <v>0.79900000000000004</v>
      </c>
      <c r="J85" s="16">
        <v>0.8</v>
      </c>
      <c r="K85" s="16">
        <v>0.94899999999999995</v>
      </c>
      <c r="L85" s="16">
        <v>0.95</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0.54900000000000004</v>
      </c>
      <c r="H86" s="16">
        <v>0.55000000000000004</v>
      </c>
      <c r="I86" s="16">
        <v>0.79900000000000004</v>
      </c>
      <c r="J86" s="16">
        <v>0.8</v>
      </c>
      <c r="K86" s="16">
        <v>0.94899999999999995</v>
      </c>
      <c r="L86" s="16">
        <v>0.95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1025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1050</v>
      </c>
      <c r="G97" s="335"/>
      <c r="H97" s="335"/>
      <c r="I97" s="335"/>
      <c r="J97" s="335"/>
      <c r="K97" s="335"/>
      <c r="L97" s="335"/>
      <c r="M97" s="335"/>
      <c r="O97" s="2"/>
    </row>
    <row r="98" spans="2:15" ht="42" customHeight="1" x14ac:dyDescent="0.25">
      <c r="B98" s="2"/>
      <c r="D98" s="350" t="s">
        <v>36</v>
      </c>
      <c r="E98" s="350"/>
      <c r="F98" s="335" t="s">
        <v>1051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1022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299</v>
      </c>
      <c r="K103" s="21"/>
      <c r="O103" s="2"/>
    </row>
    <row r="104" spans="2:15" ht="27.75" customHeight="1" x14ac:dyDescent="0.25">
      <c r="B104" s="2"/>
      <c r="D104" s="322"/>
      <c r="E104" s="323"/>
      <c r="F104" s="19" t="s">
        <v>67</v>
      </c>
      <c r="G104" s="324" t="s">
        <v>1829</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608" priority="25">
      <formula>+IF($F$43="no",1,0)</formula>
    </cfRule>
  </conditionalFormatting>
  <conditionalFormatting sqref="F32:M33">
    <cfRule type="expression" dxfId="1607" priority="24">
      <formula>+IF($Q$30="NA",1,0)</formula>
    </cfRule>
  </conditionalFormatting>
  <conditionalFormatting sqref="F33:M33">
    <cfRule type="expression" dxfId="1606" priority="23">
      <formula>+IF($Q$33=0,1,0)</formula>
    </cfRule>
  </conditionalFormatting>
  <conditionalFormatting sqref="F47:M47">
    <cfRule type="expression" dxfId="1605" priority="22">
      <formula>+IF($Q$47=0,1,0)</formula>
    </cfRule>
  </conditionalFormatting>
  <conditionalFormatting sqref="F73:G73">
    <cfRule type="cellIs" dxfId="1604" priority="17" operator="equal">
      <formula>"optimo"</formula>
    </cfRule>
    <cfRule type="cellIs" dxfId="1603" priority="18" operator="equal">
      <formula>"critico"</formula>
    </cfRule>
  </conditionalFormatting>
  <conditionalFormatting sqref="H73:I73">
    <cfRule type="cellIs" dxfId="1602" priority="15" operator="equal">
      <formula>"Adecuado"</formula>
    </cfRule>
    <cfRule type="cellIs" dxfId="1601" priority="16" operator="equal">
      <formula>"en riesgo"</formula>
    </cfRule>
  </conditionalFormatting>
  <conditionalFormatting sqref="J73:K73">
    <cfRule type="cellIs" dxfId="1600" priority="13" operator="equal">
      <formula>"Adecuado"</formula>
    </cfRule>
    <cfRule type="cellIs" dxfId="1599" priority="14" operator="equal">
      <formula>"en riesgo"</formula>
    </cfRule>
  </conditionalFormatting>
  <conditionalFormatting sqref="L73:M73">
    <cfRule type="cellIs" dxfId="1598" priority="11" operator="equal">
      <formula>"optimo"</formula>
    </cfRule>
    <cfRule type="cellIs" dxfId="1597" priority="12" operator="equal">
      <formula>"critico"</formula>
    </cfRule>
  </conditionalFormatting>
  <conditionalFormatting sqref="F103:G104">
    <cfRule type="expression" dxfId="1596" priority="9">
      <formula>+IF($G$102="No",1,0)</formula>
    </cfRule>
  </conditionalFormatting>
  <conditionalFormatting sqref="F51">
    <cfRule type="expression" dxfId="1595" priority="8">
      <formula>+IF($F$43="no",1,0)</formula>
    </cfRule>
  </conditionalFormatting>
  <conditionalFormatting sqref="F75:M80">
    <cfRule type="expression" dxfId="1594" priority="1">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8">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299</v>
      </c>
      <c r="O10" s="2"/>
    </row>
    <row r="11" spans="2:24" ht="3.95" customHeight="1" x14ac:dyDescent="0.25">
      <c r="B11" s="2"/>
      <c r="D11" s="6"/>
      <c r="O11" s="2"/>
    </row>
    <row r="12" spans="2:24" ht="36" customHeight="1" x14ac:dyDescent="0.25">
      <c r="B12" s="2"/>
      <c r="D12" s="329" t="s">
        <v>5</v>
      </c>
      <c r="E12" s="330"/>
      <c r="F12" s="331" t="s">
        <v>300</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1041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0</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1042</v>
      </c>
      <c r="G59" s="335"/>
      <c r="H59" s="335"/>
      <c r="I59" s="335"/>
      <c r="J59" s="335"/>
      <c r="K59" s="335"/>
      <c r="L59" s="335"/>
      <c r="M59" s="335"/>
      <c r="O59" s="2"/>
    </row>
    <row r="60" spans="2:15" ht="27.75" customHeight="1" x14ac:dyDescent="0.25">
      <c r="B60" s="2"/>
      <c r="D60" s="350" t="s">
        <v>35</v>
      </c>
      <c r="E60" s="350"/>
      <c r="F60" s="335" t="s">
        <v>1043</v>
      </c>
      <c r="G60" s="335"/>
      <c r="H60" s="335"/>
      <c r="I60" s="335"/>
      <c r="J60" s="335"/>
      <c r="K60" s="335"/>
      <c r="L60" s="335"/>
      <c r="M60" s="335"/>
      <c r="O60" s="2"/>
    </row>
    <row r="61" spans="2:15" ht="27.75" customHeight="1" x14ac:dyDescent="0.25">
      <c r="B61" s="2"/>
      <c r="D61" s="350" t="s">
        <v>36</v>
      </c>
      <c r="E61" s="350"/>
      <c r="F61" s="335" t="s">
        <v>1044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0.29899999999999999</v>
      </c>
      <c r="H75" s="16">
        <v>0.3</v>
      </c>
      <c r="I75" s="16">
        <v>0.59899999999999998</v>
      </c>
      <c r="J75" s="16">
        <v>0.6</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0.29899999999999999</v>
      </c>
      <c r="H76" s="16">
        <v>0.3</v>
      </c>
      <c r="I76" s="16">
        <v>0.59899999999999998</v>
      </c>
      <c r="J76" s="16">
        <v>0.6</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0.29899999999999999</v>
      </c>
      <c r="H77" s="16">
        <v>0.3</v>
      </c>
      <c r="I77" s="16">
        <v>0.59899999999999998</v>
      </c>
      <c r="J77" s="16">
        <v>0.6</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0.29899999999999999</v>
      </c>
      <c r="H78" s="16">
        <v>0.3</v>
      </c>
      <c r="I78" s="16">
        <v>0.59899999999999998</v>
      </c>
      <c r="J78" s="16">
        <v>0.6</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0.29899999999999999</v>
      </c>
      <c r="H79" s="16">
        <v>0.3</v>
      </c>
      <c r="I79" s="16">
        <v>0.59899999999999998</v>
      </c>
      <c r="J79" s="16">
        <v>0.6</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0.29899999999999999</v>
      </c>
      <c r="H80" s="16">
        <v>0.3</v>
      </c>
      <c r="I80" s="16">
        <v>0.59899999999999998</v>
      </c>
      <c r="J80" s="16">
        <v>0.6</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0.29899999999999999</v>
      </c>
      <c r="H81" s="16">
        <v>0.3</v>
      </c>
      <c r="I81" s="16">
        <v>0.59899999999999998</v>
      </c>
      <c r="J81" s="16">
        <v>0.6</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0.29899999999999999</v>
      </c>
      <c r="H82" s="16">
        <v>0.3</v>
      </c>
      <c r="I82" s="16">
        <v>0.59899999999999998</v>
      </c>
      <c r="J82" s="16">
        <v>0.6</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0.29899999999999999</v>
      </c>
      <c r="H83" s="16">
        <v>0.3</v>
      </c>
      <c r="I83" s="16">
        <v>0.59899999999999998</v>
      </c>
      <c r="J83" s="16">
        <v>0.6</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0.29899999999999999</v>
      </c>
      <c r="H84" s="16">
        <v>0.3</v>
      </c>
      <c r="I84" s="16">
        <v>0.59899999999999998</v>
      </c>
      <c r="J84" s="16">
        <v>0.6</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0.29899999999999999</v>
      </c>
      <c r="H85" s="16">
        <v>0.3</v>
      </c>
      <c r="I85" s="16">
        <v>0.59899999999999998</v>
      </c>
      <c r="J85" s="16">
        <v>0.6</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0.29899999999999999</v>
      </c>
      <c r="H86" s="16">
        <v>0.3</v>
      </c>
      <c r="I86" s="16">
        <v>0.59899999999999998</v>
      </c>
      <c r="J86" s="16">
        <v>0.6</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1045</v>
      </c>
      <c r="G97" s="335"/>
      <c r="H97" s="335"/>
      <c r="I97" s="335"/>
      <c r="J97" s="335"/>
      <c r="K97" s="335"/>
      <c r="L97" s="335"/>
      <c r="M97" s="335"/>
      <c r="O97" s="2"/>
    </row>
    <row r="98" spans="2:15" ht="42" customHeight="1" x14ac:dyDescent="0.25">
      <c r="B98" s="2"/>
      <c r="D98" s="350" t="s">
        <v>36</v>
      </c>
      <c r="E98" s="350"/>
      <c r="F98" s="335" t="s">
        <v>1045</v>
      </c>
      <c r="G98" s="335"/>
      <c r="H98" s="335"/>
      <c r="I98" s="335"/>
      <c r="J98" s="335"/>
      <c r="K98" s="335"/>
      <c r="L98" s="335"/>
      <c r="M98" s="335"/>
      <c r="O98" s="2"/>
    </row>
    <row r="99" spans="2:15" ht="3.95" customHeight="1" x14ac:dyDescent="0.25">
      <c r="B99" s="2"/>
      <c r="O99" s="2"/>
    </row>
    <row r="100" spans="2:15" ht="89.25" customHeight="1" x14ac:dyDescent="0.25">
      <c r="B100" s="2"/>
      <c r="D100" s="329" t="s">
        <v>62</v>
      </c>
      <c r="E100" s="330"/>
      <c r="F100" s="331" t="s">
        <v>1026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301</v>
      </c>
      <c r="K103" s="21"/>
      <c r="O103" s="2"/>
    </row>
    <row r="104" spans="2:15" ht="27.75" customHeight="1" x14ac:dyDescent="0.25">
      <c r="B104" s="2"/>
      <c r="D104" s="322"/>
      <c r="E104" s="323"/>
      <c r="F104" s="19" t="s">
        <v>67</v>
      </c>
      <c r="G104" s="324" t="s">
        <v>1830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93" priority="21">
      <formula>+IF($F$43="no",1,0)</formula>
    </cfRule>
  </conditionalFormatting>
  <conditionalFormatting sqref="F32:M33">
    <cfRule type="expression" dxfId="1592" priority="20">
      <formula>+IF($Q$30="NA",1,0)</formula>
    </cfRule>
  </conditionalFormatting>
  <conditionalFormatting sqref="F33:M33">
    <cfRule type="expression" dxfId="1591" priority="19">
      <formula>+IF($Q$33=0,1,0)</formula>
    </cfRule>
  </conditionalFormatting>
  <conditionalFormatting sqref="F47:M47">
    <cfRule type="expression" dxfId="1590" priority="18">
      <formula>+IF($Q$47=0,1,0)</formula>
    </cfRule>
  </conditionalFormatting>
  <conditionalFormatting sqref="F73:G73">
    <cfRule type="cellIs" dxfId="1589" priority="15" operator="equal">
      <formula>"optimo"</formula>
    </cfRule>
    <cfRule type="cellIs" dxfId="1588" priority="16" operator="equal">
      <formula>"critico"</formula>
    </cfRule>
  </conditionalFormatting>
  <conditionalFormatting sqref="H73:I73">
    <cfRule type="cellIs" dxfId="1587" priority="13" operator="equal">
      <formula>"Adecuado"</formula>
    </cfRule>
    <cfRule type="cellIs" dxfId="1586" priority="14" operator="equal">
      <formula>"en riesgo"</formula>
    </cfRule>
  </conditionalFormatting>
  <conditionalFormatting sqref="J73:K73">
    <cfRule type="cellIs" dxfId="1585" priority="11" operator="equal">
      <formula>"Adecuado"</formula>
    </cfRule>
    <cfRule type="cellIs" dxfId="1584" priority="12" operator="equal">
      <formula>"en riesgo"</formula>
    </cfRule>
  </conditionalFormatting>
  <conditionalFormatting sqref="L73:M73">
    <cfRule type="cellIs" dxfId="1583" priority="9" operator="equal">
      <formula>"optimo"</formula>
    </cfRule>
    <cfRule type="cellIs" dxfId="1582" priority="10" operator="equal">
      <formula>"critico"</formula>
    </cfRule>
  </conditionalFormatting>
  <conditionalFormatting sqref="F75:M86">
    <cfRule type="expression" dxfId="1581" priority="8">
      <formula>+IF($AK75=0,1)</formula>
    </cfRule>
  </conditionalFormatting>
  <conditionalFormatting sqref="F103:G104">
    <cfRule type="expression" dxfId="1580" priority="7">
      <formula>+IF($G$102="No",1,0)</formula>
    </cfRule>
  </conditionalFormatting>
  <conditionalFormatting sqref="F51">
    <cfRule type="expression" dxfId="1579" priority="6">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9">
    <tabColor rgb="FF0070C0"/>
  </sheetPr>
  <dimension ref="B1:AV113"/>
  <sheetViews>
    <sheetView topLeftCell="A58"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301</v>
      </c>
      <c r="O10" s="2"/>
    </row>
    <row r="11" spans="2:24" ht="3.95" customHeight="1" x14ac:dyDescent="0.25">
      <c r="B11" s="2"/>
      <c r="D11" s="6"/>
      <c r="O11" s="2"/>
    </row>
    <row r="12" spans="2:24" ht="36" customHeight="1" x14ac:dyDescent="0.25">
      <c r="B12" s="2"/>
      <c r="D12" s="329" t="s">
        <v>5</v>
      </c>
      <c r="E12" s="330"/>
      <c r="F12" s="331" t="s">
        <v>1034</v>
      </c>
      <c r="G12" s="332"/>
      <c r="H12" s="332"/>
      <c r="I12" s="332"/>
      <c r="J12" s="332"/>
      <c r="K12" s="332"/>
      <c r="L12" s="332"/>
      <c r="M12" s="333"/>
      <c r="O12" s="2"/>
      <c r="W12" s="3" t="str">
        <f>+F23</f>
        <v>Mensual</v>
      </c>
      <c r="X12" s="3" t="str">
        <f>+F71</f>
        <v>Marzo</v>
      </c>
    </row>
    <row r="13" spans="2:24" ht="3.95" customHeight="1" x14ac:dyDescent="0.25">
      <c r="B13" s="2"/>
      <c r="O13" s="2"/>
    </row>
    <row r="14" spans="2:24" ht="38.25" customHeight="1" x14ac:dyDescent="0.25">
      <c r="B14" s="2"/>
      <c r="D14" s="329" t="s">
        <v>6</v>
      </c>
      <c r="E14" s="330"/>
      <c r="F14" s="331" t="s">
        <v>1035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17">
        <v>0.9</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1036</v>
      </c>
      <c r="G59" s="335"/>
      <c r="H59" s="335"/>
      <c r="I59" s="335"/>
      <c r="J59" s="335"/>
      <c r="K59" s="335"/>
      <c r="L59" s="335"/>
      <c r="M59" s="335"/>
      <c r="O59" s="2"/>
    </row>
    <row r="60" spans="2:15" ht="27.75" customHeight="1" x14ac:dyDescent="0.25">
      <c r="B60" s="2"/>
      <c r="D60" s="350" t="s">
        <v>35</v>
      </c>
      <c r="E60" s="350"/>
      <c r="F60" s="335" t="s">
        <v>1037</v>
      </c>
      <c r="G60" s="335"/>
      <c r="H60" s="335"/>
      <c r="I60" s="335"/>
      <c r="J60" s="335"/>
      <c r="K60" s="335"/>
      <c r="L60" s="335"/>
      <c r="M60" s="335"/>
      <c r="O60" s="2"/>
    </row>
    <row r="61" spans="2:15" ht="27.75" customHeight="1" x14ac:dyDescent="0.25">
      <c r="B61" s="2"/>
      <c r="D61" s="350" t="s">
        <v>36</v>
      </c>
      <c r="E61" s="350"/>
      <c r="F61" s="335" t="s">
        <v>1038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c r="G75" s="16"/>
      <c r="H75" s="16"/>
      <c r="I75" s="16"/>
      <c r="J75" s="16"/>
      <c r="K75" s="16"/>
      <c r="L75" s="16"/>
      <c r="M75" s="16"/>
      <c r="O75" s="2"/>
      <c r="AE75" s="3" t="s">
        <v>46</v>
      </c>
      <c r="AF75" s="3">
        <v>1</v>
      </c>
      <c r="AG75" s="3">
        <f>+IF(AF75&gt;=$G$71,1,0)</f>
        <v>1</v>
      </c>
      <c r="AH75" s="3">
        <f>+IF(AG75=0,0,IF(AG75=1,(SUM($AG$75:AG75)-1),1))</f>
        <v>0</v>
      </c>
      <c r="AI75" s="3">
        <f>+IF(AH75=0,0,IF(MOD(AH75,$U$69)=0,1,0))</f>
        <v>0</v>
      </c>
      <c r="AJ75" s="3">
        <f>+IF(AE75=$F$71,1,0)</f>
        <v>0</v>
      </c>
      <c r="AK75" s="3">
        <f>+MAX(AI75:AJ75)</f>
        <v>0</v>
      </c>
    </row>
    <row r="76" spans="2:37" x14ac:dyDescent="0.25">
      <c r="B76" s="2"/>
      <c r="D76" s="351" t="s">
        <v>40</v>
      </c>
      <c r="E76" s="351"/>
      <c r="F76" s="35"/>
      <c r="G76" s="35"/>
      <c r="H76" s="35"/>
      <c r="I76" s="35"/>
      <c r="J76" s="35"/>
      <c r="K76" s="35"/>
      <c r="L76" s="35"/>
      <c r="M76" s="35"/>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0.59899999999999998</v>
      </c>
      <c r="H77" s="16">
        <v>0.6</v>
      </c>
      <c r="I77" s="16">
        <v>0.79900000000000004</v>
      </c>
      <c r="J77" s="16">
        <v>0.8</v>
      </c>
      <c r="K77" s="16">
        <v>0.89900000000000002</v>
      </c>
      <c r="L77" s="16">
        <v>0.9</v>
      </c>
      <c r="M77" s="16"/>
      <c r="O77" s="2"/>
      <c r="AE77" s="3" t="s">
        <v>47</v>
      </c>
      <c r="AF77" s="3">
        <v>3</v>
      </c>
      <c r="AG77" s="3">
        <f t="shared" si="0"/>
        <v>1</v>
      </c>
      <c r="AH77" s="3">
        <f>+IF(AG77=0,0,IF(AG77=1,(SUM($AG$75:AG77)-1),1))</f>
        <v>2</v>
      </c>
      <c r="AI77" s="3">
        <f t="shared" si="1"/>
        <v>1</v>
      </c>
      <c r="AJ77" s="3">
        <f t="shared" si="2"/>
        <v>1</v>
      </c>
      <c r="AK77" s="3">
        <f t="shared" si="3"/>
        <v>1</v>
      </c>
    </row>
    <row r="78" spans="2:37" x14ac:dyDescent="0.25">
      <c r="B78" s="2"/>
      <c r="D78" s="351" t="s">
        <v>48</v>
      </c>
      <c r="E78" s="351"/>
      <c r="F78" s="16" t="s">
        <v>500</v>
      </c>
      <c r="G78" s="16">
        <v>0.59899999999999998</v>
      </c>
      <c r="H78" s="16">
        <v>0.6</v>
      </c>
      <c r="I78" s="16">
        <v>0.79900000000000004</v>
      </c>
      <c r="J78" s="16">
        <v>0.8</v>
      </c>
      <c r="K78" s="16">
        <v>0.89900000000000002</v>
      </c>
      <c r="L78" s="16">
        <v>0.9</v>
      </c>
      <c r="M78" s="16"/>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0.59899999999999998</v>
      </c>
      <c r="H79" s="16">
        <v>0.6</v>
      </c>
      <c r="I79" s="16">
        <v>0.79900000000000004</v>
      </c>
      <c r="J79" s="16">
        <v>0.8</v>
      </c>
      <c r="K79" s="16">
        <v>0.89900000000000002</v>
      </c>
      <c r="L79" s="16">
        <v>0.9</v>
      </c>
      <c r="M79" s="16"/>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0.59899999999999998</v>
      </c>
      <c r="H80" s="16">
        <v>0.6</v>
      </c>
      <c r="I80" s="16">
        <v>0.79900000000000004</v>
      </c>
      <c r="J80" s="16">
        <v>0.8</v>
      </c>
      <c r="K80" s="16">
        <v>0.89900000000000002</v>
      </c>
      <c r="L80" s="16">
        <v>0.9</v>
      </c>
      <c r="M80" s="16"/>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0.59899999999999998</v>
      </c>
      <c r="H81" s="16">
        <v>0.6</v>
      </c>
      <c r="I81" s="16">
        <v>0.79900000000000004</v>
      </c>
      <c r="J81" s="16">
        <v>0.8</v>
      </c>
      <c r="K81" s="16">
        <v>0.89900000000000002</v>
      </c>
      <c r="L81" s="16">
        <v>0.9</v>
      </c>
      <c r="M81" s="16"/>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0.59899999999999998</v>
      </c>
      <c r="H82" s="16">
        <v>0.6</v>
      </c>
      <c r="I82" s="16">
        <v>0.79900000000000004</v>
      </c>
      <c r="J82" s="16">
        <v>0.8</v>
      </c>
      <c r="K82" s="16">
        <v>0.89900000000000002</v>
      </c>
      <c r="L82" s="16">
        <v>0.9</v>
      </c>
      <c r="M82" s="16"/>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0.59899999999999998</v>
      </c>
      <c r="H83" s="16">
        <v>0.6</v>
      </c>
      <c r="I83" s="16">
        <v>0.79900000000000004</v>
      </c>
      <c r="J83" s="16">
        <v>0.8</v>
      </c>
      <c r="K83" s="16">
        <v>0.89900000000000002</v>
      </c>
      <c r="L83" s="16">
        <v>0.9</v>
      </c>
      <c r="M83" s="16"/>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0.59899999999999998</v>
      </c>
      <c r="H84" s="16">
        <v>0.6</v>
      </c>
      <c r="I84" s="16">
        <v>0.79900000000000004</v>
      </c>
      <c r="J84" s="16">
        <v>0.8</v>
      </c>
      <c r="K84" s="16">
        <v>0.89900000000000002</v>
      </c>
      <c r="L84" s="16">
        <v>0.9</v>
      </c>
      <c r="M84" s="16"/>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0.59899999999999998</v>
      </c>
      <c r="H85" s="16">
        <v>0.6</v>
      </c>
      <c r="I85" s="16">
        <v>0.79900000000000004</v>
      </c>
      <c r="J85" s="16">
        <v>0.8</v>
      </c>
      <c r="K85" s="16">
        <v>0.89900000000000002</v>
      </c>
      <c r="L85" s="16">
        <v>0.9</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0.59899999999999998</v>
      </c>
      <c r="H86" s="16">
        <v>0.6</v>
      </c>
      <c r="I86" s="16">
        <v>0.79900000000000004</v>
      </c>
      <c r="J86" s="16">
        <v>0.8</v>
      </c>
      <c r="K86" s="16">
        <v>0.89900000000000002</v>
      </c>
      <c r="L86" s="16">
        <v>0.9</v>
      </c>
      <c r="M86" s="16"/>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1023</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1039</v>
      </c>
      <c r="G97" s="335"/>
      <c r="H97" s="335"/>
      <c r="I97" s="335"/>
      <c r="J97" s="335"/>
      <c r="K97" s="335"/>
      <c r="L97" s="335"/>
      <c r="M97" s="335"/>
      <c r="O97" s="2"/>
    </row>
    <row r="98" spans="2:15" ht="42" customHeight="1" x14ac:dyDescent="0.25">
      <c r="B98" s="2"/>
      <c r="D98" s="350" t="s">
        <v>36</v>
      </c>
      <c r="E98" s="350"/>
      <c r="F98" s="335" t="s">
        <v>1040</v>
      </c>
      <c r="G98" s="335"/>
      <c r="H98" s="335"/>
      <c r="I98" s="335"/>
      <c r="J98" s="335"/>
      <c r="K98" s="335"/>
      <c r="L98" s="335"/>
      <c r="M98" s="335"/>
      <c r="O98" s="2"/>
    </row>
    <row r="99" spans="2:15" ht="3.95" customHeight="1" x14ac:dyDescent="0.25">
      <c r="B99" s="2"/>
      <c r="O99" s="2"/>
    </row>
    <row r="100" spans="2:15" ht="143.25" customHeight="1" x14ac:dyDescent="0.25">
      <c r="B100" s="2"/>
      <c r="D100" s="329" t="s">
        <v>62</v>
      </c>
      <c r="E100" s="330"/>
      <c r="F100" s="331" t="s">
        <v>1027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Abastecimiento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78" priority="21">
      <formula>+IF($F$43="no",1,0)</formula>
    </cfRule>
  </conditionalFormatting>
  <conditionalFormatting sqref="F32:M33">
    <cfRule type="expression" dxfId="1577" priority="20">
      <formula>+IF($Q$30="NA",1,0)</formula>
    </cfRule>
  </conditionalFormatting>
  <conditionalFormatting sqref="F33:M33">
    <cfRule type="expression" dxfId="1576" priority="19">
      <formula>+IF($Q$33=0,1,0)</formula>
    </cfRule>
  </conditionalFormatting>
  <conditionalFormatting sqref="F47:M47">
    <cfRule type="expression" dxfId="1575" priority="18">
      <formula>+IF($Q$47=0,1,0)</formula>
    </cfRule>
  </conditionalFormatting>
  <conditionalFormatting sqref="F73:G73">
    <cfRule type="cellIs" dxfId="1574" priority="15" operator="equal">
      <formula>"optimo"</formula>
    </cfRule>
    <cfRule type="cellIs" dxfId="1573" priority="16" operator="equal">
      <formula>"critico"</formula>
    </cfRule>
  </conditionalFormatting>
  <conditionalFormatting sqref="H73:I73">
    <cfRule type="cellIs" dxfId="1572" priority="13" operator="equal">
      <formula>"Adecuado"</formula>
    </cfRule>
    <cfRule type="cellIs" dxfId="1571" priority="14" operator="equal">
      <formula>"en riesgo"</formula>
    </cfRule>
  </conditionalFormatting>
  <conditionalFormatting sqref="J73:K73">
    <cfRule type="cellIs" dxfId="1570" priority="11" operator="equal">
      <formula>"Adecuado"</formula>
    </cfRule>
    <cfRule type="cellIs" dxfId="1569" priority="12" operator="equal">
      <formula>"en riesgo"</formula>
    </cfRule>
  </conditionalFormatting>
  <conditionalFormatting sqref="L73:M73">
    <cfRule type="cellIs" dxfId="1568" priority="9" operator="equal">
      <formula>"optimo"</formula>
    </cfRule>
    <cfRule type="cellIs" dxfId="1567" priority="10" operator="equal">
      <formula>"critico"</formula>
    </cfRule>
  </conditionalFormatting>
  <conditionalFormatting sqref="F75:M86">
    <cfRule type="expression" dxfId="1566" priority="8">
      <formula>+IF($AK75=0,1)</formula>
    </cfRule>
  </conditionalFormatting>
  <conditionalFormatting sqref="F103:G104">
    <cfRule type="expression" dxfId="1565" priority="7">
      <formula>+IF($G$102="No",1,0)</formula>
    </cfRule>
  </conditionalFormatting>
  <conditionalFormatting sqref="F51">
    <cfRule type="expression" dxfId="1564" priority="6">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7">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302</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1995</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soporte</v>
      </c>
    </row>
    <row r="31" spans="2:17" ht="24" customHeight="1" x14ac:dyDescent="0.25">
      <c r="B31" s="106"/>
      <c r="D31" s="397"/>
      <c r="E31" s="398"/>
      <c r="F31" s="4" t="s">
        <v>257</v>
      </c>
      <c r="G31" s="331" t="s">
        <v>258</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1029</v>
      </c>
      <c r="G33" s="331" t="s">
        <v>1019</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38.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Abastecimiento</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563" priority="36">
      <formula>+IF($F$43="no",1,0)</formula>
    </cfRule>
  </conditionalFormatting>
  <conditionalFormatting sqref="F47:M47">
    <cfRule type="expression" dxfId="1562" priority="33">
      <formula>+IF($Q$47=0,1,0)</formula>
    </cfRule>
  </conditionalFormatting>
  <conditionalFormatting sqref="Y75:Y78">
    <cfRule type="expression" dxfId="1561" priority="29">
      <formula>+IF(Y$73=0,1,0)</formula>
    </cfRule>
  </conditionalFormatting>
  <conditionalFormatting sqref="AA75:AA78">
    <cfRule type="expression" dxfId="1560" priority="28">
      <formula>+IF(AA$73=0,1,0)</formula>
    </cfRule>
  </conditionalFormatting>
  <conditionalFormatting sqref="AC75:AC78">
    <cfRule type="expression" dxfId="1559" priority="27">
      <formula>+IF(AC$73=0,1,0)</formula>
    </cfRule>
  </conditionalFormatting>
  <conditionalFormatting sqref="S81:S84">
    <cfRule type="expression" dxfId="1558" priority="26">
      <formula>+IF(S$79=0,1,0)</formula>
    </cfRule>
  </conditionalFormatting>
  <conditionalFormatting sqref="U81:U84">
    <cfRule type="expression" dxfId="1557" priority="25">
      <formula>+IF(U$79=0,1,0)</formula>
    </cfRule>
  </conditionalFormatting>
  <conditionalFormatting sqref="W81:W84">
    <cfRule type="expression" dxfId="1556" priority="24">
      <formula>+IF(W$79=0,1,0)</formula>
    </cfRule>
  </conditionalFormatting>
  <conditionalFormatting sqref="Y81:Y84">
    <cfRule type="expression" dxfId="1555" priority="23">
      <formula>+IF(Y$79=0,1,0)</formula>
    </cfRule>
  </conditionalFormatting>
  <conditionalFormatting sqref="AA81:AA84">
    <cfRule type="expression" dxfId="1554" priority="22">
      <formula>+IF(AA$79=0,1,0)</formula>
    </cfRule>
  </conditionalFormatting>
  <conditionalFormatting sqref="AC81:AC84">
    <cfRule type="expression" dxfId="1553" priority="21">
      <formula>+IF(AC$79=0,1,0)</formula>
    </cfRule>
  </conditionalFormatting>
  <conditionalFormatting sqref="F73:G73">
    <cfRule type="cellIs" dxfId="1552" priority="19" operator="equal">
      <formula>"optimo"</formula>
    </cfRule>
    <cfRule type="cellIs" dxfId="1551" priority="20" operator="equal">
      <formula>"critico"</formula>
    </cfRule>
  </conditionalFormatting>
  <conditionalFormatting sqref="H73:I73">
    <cfRule type="cellIs" dxfId="1550" priority="17" operator="equal">
      <formula>"Adecuado"</formula>
    </cfRule>
    <cfRule type="cellIs" dxfId="1549" priority="18" operator="equal">
      <formula>"en riesgo"</formula>
    </cfRule>
  </conditionalFormatting>
  <conditionalFormatting sqref="J73:K73">
    <cfRule type="cellIs" dxfId="1548" priority="15" operator="equal">
      <formula>"Adecuado"</formula>
    </cfRule>
    <cfRule type="cellIs" dxfId="1547" priority="16" operator="equal">
      <formula>"en riesgo"</formula>
    </cfRule>
  </conditionalFormatting>
  <conditionalFormatting sqref="L73:M73">
    <cfRule type="cellIs" dxfId="1546" priority="13" operator="equal">
      <formula>"optimo"</formula>
    </cfRule>
    <cfRule type="cellIs" dxfId="1545" priority="14" operator="equal">
      <formula>"critico"</formula>
    </cfRule>
  </conditionalFormatting>
  <conditionalFormatting sqref="F75:M76">
    <cfRule type="expression" dxfId="1544" priority="12">
      <formula>+IF($AK75=0,1)</formula>
    </cfRule>
  </conditionalFormatting>
  <conditionalFormatting sqref="F103:G104">
    <cfRule type="expression" dxfId="1543" priority="11">
      <formula>+IF($G$102="No",1,0)</formula>
    </cfRule>
  </conditionalFormatting>
  <conditionalFormatting sqref="F51">
    <cfRule type="expression" dxfId="1542" priority="10">
      <formula>+IF($F$43="no",1,0)</formula>
    </cfRule>
  </conditionalFormatting>
  <conditionalFormatting sqref="I51">
    <cfRule type="expression" dxfId="1541" priority="9">
      <formula>+IF($F$51="no",1,0)</formula>
    </cfRule>
  </conditionalFormatting>
  <conditionalFormatting sqref="F32:M33">
    <cfRule type="expression" dxfId="1540" priority="7">
      <formula>+IF($Q$30="NA",1,0)</formula>
    </cfRule>
  </conditionalFormatting>
  <conditionalFormatting sqref="F33:M33">
    <cfRule type="expression" dxfId="1539" priority="6">
      <formula>+IF($Q$33=0,1,0)</formula>
    </cfRule>
  </conditionalFormatting>
  <conditionalFormatting sqref="F77:F86 M77:M86">
    <cfRule type="expression" dxfId="1538" priority="2">
      <formula>+IF($AK77=0,1)</formula>
    </cfRule>
  </conditionalFormatting>
  <conditionalFormatting sqref="G77:L86">
    <cfRule type="expression" dxfId="1537"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75C4FF"/>
  </sheetPr>
  <dimension ref="B1:AV113"/>
  <sheetViews>
    <sheetView topLeftCell="A67" zoomScaleNormal="100" workbookViewId="0">
      <selection activeCell="L79" sqref="L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122</v>
      </c>
      <c r="O10" s="2"/>
    </row>
    <row r="11" spans="2:24" ht="3.95" customHeight="1" x14ac:dyDescent="0.25">
      <c r="B11" s="2"/>
      <c r="D11" s="6"/>
      <c r="O11" s="2"/>
    </row>
    <row r="12" spans="2:24" ht="36" customHeight="1" x14ac:dyDescent="0.25">
      <c r="B12" s="2"/>
      <c r="D12" s="329" t="s">
        <v>5</v>
      </c>
      <c r="E12" s="330"/>
      <c r="F12" s="331" t="s">
        <v>2101</v>
      </c>
      <c r="G12" s="332"/>
      <c r="H12" s="332"/>
      <c r="I12" s="332"/>
      <c r="J12" s="332"/>
      <c r="K12" s="332"/>
      <c r="L12" s="332"/>
      <c r="M12" s="333"/>
      <c r="O12" s="2"/>
      <c r="W12" s="3" t="str">
        <f>+F23</f>
        <v>Mensual</v>
      </c>
      <c r="X12" s="3" t="str">
        <f>+F71</f>
        <v>Marzo</v>
      </c>
    </row>
    <row r="13" spans="2:24" ht="3.95" customHeight="1" x14ac:dyDescent="0.25">
      <c r="B13" s="2"/>
      <c r="O13" s="2"/>
    </row>
    <row r="14" spans="2:24" ht="36" customHeight="1" x14ac:dyDescent="0.25">
      <c r="B14" s="2"/>
      <c r="D14" s="329" t="s">
        <v>6</v>
      </c>
      <c r="E14" s="330"/>
      <c r="F14" s="331" t="s">
        <v>2112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70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2102</v>
      </c>
      <c r="G59" s="335"/>
      <c r="H59" s="335"/>
      <c r="I59" s="335"/>
      <c r="J59" s="335"/>
      <c r="K59" s="335"/>
      <c r="L59" s="335"/>
      <c r="M59" s="335"/>
      <c r="O59" s="2"/>
    </row>
    <row r="60" spans="2:15" ht="27" customHeight="1" x14ac:dyDescent="0.25">
      <c r="B60" s="2"/>
      <c r="D60" s="350" t="s">
        <v>35</v>
      </c>
      <c r="E60" s="350"/>
      <c r="F60" s="335" t="s">
        <v>2103</v>
      </c>
      <c r="G60" s="335"/>
      <c r="H60" s="335"/>
      <c r="I60" s="335"/>
      <c r="J60" s="335"/>
      <c r="K60" s="335"/>
      <c r="L60" s="335"/>
      <c r="M60" s="335"/>
      <c r="O60" s="2"/>
    </row>
    <row r="61" spans="2:15" ht="27" customHeight="1" x14ac:dyDescent="0.25">
      <c r="B61" s="2"/>
      <c r="D61" s="350" t="s">
        <v>36</v>
      </c>
      <c r="E61" s="350"/>
      <c r="F61" s="335" t="s">
        <v>625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4.9000000000000002E-2</v>
      </c>
      <c r="H77" s="16">
        <v>0.05</v>
      </c>
      <c r="I77" s="16">
        <v>9.9000000000000005E-2</v>
      </c>
      <c r="J77" s="16">
        <v>0.1</v>
      </c>
      <c r="K77" s="16">
        <v>0.14899999999999999</v>
      </c>
      <c r="L77" s="16">
        <v>0.15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v>4.9000000000000002E-2</v>
      </c>
      <c r="H78" s="16">
        <v>0.05</v>
      </c>
      <c r="I78" s="16">
        <v>9.9000000000000005E-2</v>
      </c>
      <c r="J78" s="16">
        <v>0.1</v>
      </c>
      <c r="K78" s="16">
        <v>0.14899999999999999</v>
      </c>
      <c r="L78" s="16">
        <v>0.15</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16">
        <v>9.9000000000000005E-2</v>
      </c>
      <c r="H79" s="16">
        <v>0.1</v>
      </c>
      <c r="I79" s="16">
        <v>0.19900000000000001</v>
      </c>
      <c r="J79" s="16">
        <v>0.2</v>
      </c>
      <c r="K79" s="16">
        <v>0.29899999999999999</v>
      </c>
      <c r="L79" s="16">
        <v>0.3</v>
      </c>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16">
        <v>0.14899999999999999</v>
      </c>
      <c r="H80" s="16">
        <v>0.15</v>
      </c>
      <c r="I80" s="16">
        <v>0.29899999999999999</v>
      </c>
      <c r="J80" s="16">
        <v>0.3</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v>0.19900000000000001</v>
      </c>
      <c r="H81" s="16">
        <v>0.2</v>
      </c>
      <c r="I81" s="16">
        <v>0.39900000000000002</v>
      </c>
      <c r="J81" s="16">
        <v>0.4</v>
      </c>
      <c r="K81" s="16">
        <v>0.59899999999999998</v>
      </c>
      <c r="L81" s="16">
        <v>0.6</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16">
        <v>0.29899999999999999</v>
      </c>
      <c r="H82" s="16">
        <v>0.3</v>
      </c>
      <c r="I82" s="16">
        <v>0.499</v>
      </c>
      <c r="J82" s="16">
        <v>0.5</v>
      </c>
      <c r="K82" s="16">
        <v>0.749</v>
      </c>
      <c r="L82" s="16">
        <v>0.75</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16">
        <v>0.39900000000000002</v>
      </c>
      <c r="H83" s="16">
        <v>0.4</v>
      </c>
      <c r="I83" s="16">
        <v>0.59899999999999998</v>
      </c>
      <c r="J83" s="16">
        <v>0.6</v>
      </c>
      <c r="K83" s="16">
        <v>0.89900000000000002</v>
      </c>
      <c r="L83" s="16">
        <v>0.9</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v>0.499</v>
      </c>
      <c r="H84" s="16">
        <v>0.5</v>
      </c>
      <c r="I84" s="16">
        <v>0.69899999999999995</v>
      </c>
      <c r="J84" s="16">
        <v>0.7</v>
      </c>
      <c r="K84" s="16">
        <v>0.999</v>
      </c>
      <c r="L84" s="16"/>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16">
        <v>0.499</v>
      </c>
      <c r="H85" s="16">
        <v>0.5</v>
      </c>
      <c r="I85" s="16">
        <v>0.69899999999999995</v>
      </c>
      <c r="J85" s="16">
        <v>0.7</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16">
        <v>0.499</v>
      </c>
      <c r="H86" s="16">
        <v>0.5</v>
      </c>
      <c r="I86" s="16">
        <v>0.69899999999999995</v>
      </c>
      <c r="J86" s="16">
        <v>0.7</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2105</v>
      </c>
      <c r="G97" s="335"/>
      <c r="H97" s="335"/>
      <c r="I97" s="335"/>
      <c r="J97" s="335"/>
      <c r="K97" s="335"/>
      <c r="L97" s="335"/>
      <c r="M97" s="335"/>
      <c r="O97" s="2"/>
    </row>
    <row r="98" spans="2:15" ht="28.5" customHeight="1" x14ac:dyDescent="0.25">
      <c r="B98" s="2"/>
      <c r="D98" s="350" t="s">
        <v>36</v>
      </c>
      <c r="E98" s="350"/>
      <c r="F98" s="335" t="s">
        <v>491</v>
      </c>
      <c r="G98" s="335"/>
      <c r="H98" s="335"/>
      <c r="I98" s="335"/>
      <c r="J98" s="335"/>
      <c r="K98" s="335"/>
      <c r="L98" s="335"/>
      <c r="M98" s="335"/>
      <c r="O98" s="2"/>
    </row>
    <row r="99" spans="2:15" ht="3.95" customHeight="1" x14ac:dyDescent="0.25">
      <c r="B99" s="2"/>
      <c r="O99" s="2"/>
    </row>
    <row r="100" spans="2:15" ht="87.75" customHeight="1" x14ac:dyDescent="0.25">
      <c r="B100" s="2"/>
      <c r="D100" s="329" t="s">
        <v>62</v>
      </c>
      <c r="E100" s="330"/>
      <c r="F100" s="331" t="s">
        <v>78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50" priority="29">
      <formula>+IF($F$43="no",1,0)</formula>
    </cfRule>
  </conditionalFormatting>
  <conditionalFormatting sqref="F32:M33">
    <cfRule type="expression" dxfId="3349" priority="28">
      <formula>+IF($Q$30="NA",1,0)</formula>
    </cfRule>
  </conditionalFormatting>
  <conditionalFormatting sqref="F33:M33">
    <cfRule type="expression" dxfId="3348" priority="27">
      <formula>+IF($Q$33=0,1,0)</formula>
    </cfRule>
  </conditionalFormatting>
  <conditionalFormatting sqref="F47:M47">
    <cfRule type="expression" dxfId="3347" priority="26">
      <formula>+IF($Q$47=0,1,0)</formula>
    </cfRule>
  </conditionalFormatting>
  <conditionalFormatting sqref="F73:G73">
    <cfRule type="cellIs" dxfId="3346" priority="12" operator="equal">
      <formula>"optimo"</formula>
    </cfRule>
    <cfRule type="cellIs" dxfId="3345" priority="13" operator="equal">
      <formula>"critico"</formula>
    </cfRule>
  </conditionalFormatting>
  <conditionalFormatting sqref="H73:I73">
    <cfRule type="cellIs" dxfId="3344" priority="10" operator="equal">
      <formula>"Adecuado"</formula>
    </cfRule>
    <cfRule type="cellIs" dxfId="3343" priority="11" operator="equal">
      <formula>"en riesgo"</formula>
    </cfRule>
  </conditionalFormatting>
  <conditionalFormatting sqref="J73:K73">
    <cfRule type="cellIs" dxfId="3342" priority="8" operator="equal">
      <formula>"Adecuado"</formula>
    </cfRule>
    <cfRule type="cellIs" dxfId="3341" priority="9" operator="equal">
      <formula>"en riesgo"</formula>
    </cfRule>
  </conditionalFormatting>
  <conditionalFormatting sqref="L73:M73">
    <cfRule type="cellIs" dxfId="3340" priority="6" operator="equal">
      <formula>"optimo"</formula>
    </cfRule>
    <cfRule type="cellIs" dxfId="3339" priority="7" operator="equal">
      <formula>"critico"</formula>
    </cfRule>
  </conditionalFormatting>
  <conditionalFormatting sqref="F75:M86">
    <cfRule type="expression" dxfId="3338" priority="5">
      <formula>+IF($AK75=0,1)</formula>
    </cfRule>
  </conditionalFormatting>
  <conditionalFormatting sqref="F103:G104">
    <cfRule type="expression" dxfId="3337"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0">
    <tabColor rgb="FF0070C0"/>
  </sheetPr>
  <dimension ref="B1:AV113"/>
  <sheetViews>
    <sheetView topLeftCell="A100" zoomScale="90" zoomScaleNormal="90" workbookViewId="0">
      <selection activeCell="G108" sqref="G108:M10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260</v>
      </c>
      <c r="O10" s="2"/>
    </row>
    <row r="11" spans="2:24" ht="3.95" customHeight="1" x14ac:dyDescent="0.25">
      <c r="B11" s="2"/>
      <c r="D11" s="6"/>
      <c r="O11" s="2"/>
    </row>
    <row r="12" spans="2:24" ht="36" customHeight="1" x14ac:dyDescent="0.25">
      <c r="B12" s="2"/>
      <c r="D12" s="329" t="s">
        <v>5</v>
      </c>
      <c r="E12" s="330"/>
      <c r="F12" s="331" t="s">
        <v>1644</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1645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23">
        <v>0.25</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1646</v>
      </c>
      <c r="G59" s="335"/>
      <c r="H59" s="335"/>
      <c r="I59" s="335"/>
      <c r="J59" s="335"/>
      <c r="K59" s="335"/>
      <c r="L59" s="335"/>
      <c r="M59" s="335"/>
      <c r="O59" s="2"/>
    </row>
    <row r="60" spans="2:15" ht="66" customHeight="1" x14ac:dyDescent="0.25">
      <c r="B60" s="2"/>
      <c r="D60" s="350" t="s">
        <v>35</v>
      </c>
      <c r="E60" s="350"/>
      <c r="F60" s="335" t="s">
        <v>1647</v>
      </c>
      <c r="G60" s="335"/>
      <c r="H60" s="335"/>
      <c r="I60" s="335"/>
      <c r="J60" s="335"/>
      <c r="K60" s="335"/>
      <c r="L60" s="335"/>
      <c r="M60" s="335"/>
      <c r="O60" s="2"/>
    </row>
    <row r="61" spans="2:15" ht="41.25" customHeight="1" x14ac:dyDescent="0.25">
      <c r="B61" s="2"/>
      <c r="D61" s="350" t="s">
        <v>36</v>
      </c>
      <c r="E61" s="350"/>
      <c r="F61" s="331" t="s">
        <v>1648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D69" s="334" t="s">
        <v>101</v>
      </c>
      <c r="E69" s="334"/>
      <c r="F69" s="4"/>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5.8999999999999997E-2</v>
      </c>
      <c r="H78" s="16">
        <v>0.06</v>
      </c>
      <c r="I78" s="16">
        <v>6.9000000000000006E-2</v>
      </c>
      <c r="J78" s="16">
        <v>7.0000000000000007E-2</v>
      </c>
      <c r="K78" s="16">
        <v>7.9000000000000001E-2</v>
      </c>
      <c r="L78" s="16">
        <v>0.08</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0.13900000000000001</v>
      </c>
      <c r="H82" s="16">
        <v>0.14000000000000001</v>
      </c>
      <c r="I82" s="16">
        <v>0.14899999999999999</v>
      </c>
      <c r="J82" s="16">
        <v>0.15</v>
      </c>
      <c r="K82" s="16">
        <v>0.159</v>
      </c>
      <c r="L82" s="16">
        <v>0.16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0.20899999999999999</v>
      </c>
      <c r="H86" s="16">
        <v>0.21</v>
      </c>
      <c r="I86" s="16">
        <v>0.22900000000000001</v>
      </c>
      <c r="J86" s="16">
        <v>0.23</v>
      </c>
      <c r="K86" s="16">
        <v>0.249</v>
      </c>
      <c r="L86" s="16" t="s">
        <v>500</v>
      </c>
      <c r="M86" s="16">
        <v>0.25</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1060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1649</v>
      </c>
      <c r="G97" s="335"/>
      <c r="H97" s="335"/>
      <c r="I97" s="335"/>
      <c r="J97" s="335"/>
      <c r="K97" s="335"/>
      <c r="L97" s="335"/>
      <c r="M97" s="335"/>
      <c r="O97" s="2"/>
    </row>
    <row r="98" spans="2:15" ht="42" customHeight="1" x14ac:dyDescent="0.25">
      <c r="B98" s="2"/>
      <c r="D98" s="350" t="s">
        <v>36</v>
      </c>
      <c r="E98" s="350"/>
      <c r="F98" s="335" t="s">
        <v>1650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1061</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2">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69:E69"/>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36" priority="33">
      <formula>+IF($F$43="no",1,0)</formula>
    </cfRule>
  </conditionalFormatting>
  <conditionalFormatting sqref="F32:M32">
    <cfRule type="expression" dxfId="1535" priority="32">
      <formula>+IF($Q$30="NA",1,0)</formula>
    </cfRule>
  </conditionalFormatting>
  <conditionalFormatting sqref="F47:M47">
    <cfRule type="expression" dxfId="1534" priority="30">
      <formula>+IF($Q$47=0,1,0)</formula>
    </cfRule>
  </conditionalFormatting>
  <conditionalFormatting sqref="F73:G73">
    <cfRule type="cellIs" dxfId="1533" priority="16" operator="equal">
      <formula>"optimo"</formula>
    </cfRule>
    <cfRule type="cellIs" dxfId="1532" priority="17" operator="equal">
      <formula>"critico"</formula>
    </cfRule>
  </conditionalFormatting>
  <conditionalFormatting sqref="H73:I73">
    <cfRule type="cellIs" dxfId="1531" priority="14" operator="equal">
      <formula>"Adecuado"</formula>
    </cfRule>
    <cfRule type="cellIs" dxfId="1530" priority="15" operator="equal">
      <formula>"en riesgo"</formula>
    </cfRule>
  </conditionalFormatting>
  <conditionalFormatting sqref="J73:K73">
    <cfRule type="cellIs" dxfId="1529" priority="12" operator="equal">
      <formula>"Adecuado"</formula>
    </cfRule>
    <cfRule type="cellIs" dxfId="1528" priority="13" operator="equal">
      <formula>"en riesgo"</formula>
    </cfRule>
  </conditionalFormatting>
  <conditionalFormatting sqref="L73:M73">
    <cfRule type="cellIs" dxfId="1527" priority="10" operator="equal">
      <formula>"optimo"</formula>
    </cfRule>
    <cfRule type="cellIs" dxfId="1526" priority="11" operator="equal">
      <formula>"critico"</formula>
    </cfRule>
  </conditionalFormatting>
  <conditionalFormatting sqref="F75:M86">
    <cfRule type="expression" dxfId="1525" priority="9">
      <formula>+IF($AK75=0,1)</formula>
    </cfRule>
  </conditionalFormatting>
  <conditionalFormatting sqref="F103:G104">
    <cfRule type="expression" dxfId="1524" priority="8">
      <formula>+IF($G$102="No",1,0)</formula>
    </cfRule>
  </conditionalFormatting>
  <conditionalFormatting sqref="F51">
    <cfRule type="expression" dxfId="1523" priority="7">
      <formula>+IF($F$43="no",1,0)</formula>
    </cfRule>
  </conditionalFormatting>
  <conditionalFormatting sqref="I51">
    <cfRule type="expression" dxfId="1522" priority="6">
      <formula>+IF($F$51="no",1,0)</formula>
    </cfRule>
  </conditionalFormatting>
  <conditionalFormatting sqref="F33:M33">
    <cfRule type="expression" dxfId="1521" priority="5">
      <formula>+IF($Q$30="NA",1,0)</formula>
    </cfRule>
  </conditionalFormatting>
  <conditionalFormatting sqref="F33:M33">
    <cfRule type="expression" dxfId="1520"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1">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262</v>
      </c>
      <c r="O10" s="2"/>
    </row>
    <row r="11" spans="2:24" ht="3.95" customHeight="1" x14ac:dyDescent="0.25">
      <c r="B11" s="2"/>
      <c r="D11" s="6"/>
      <c r="O11" s="2"/>
    </row>
    <row r="12" spans="2:24" ht="36" customHeight="1" x14ac:dyDescent="0.25">
      <c r="B12" s="2"/>
      <c r="D12" s="329" t="s">
        <v>5</v>
      </c>
      <c r="E12" s="330"/>
      <c r="F12" s="331" t="s">
        <v>263</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1154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23">
        <v>0.25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1155</v>
      </c>
      <c r="G59" s="335"/>
      <c r="H59" s="335"/>
      <c r="I59" s="335"/>
      <c r="J59" s="335"/>
      <c r="K59" s="335"/>
      <c r="L59" s="335"/>
      <c r="M59" s="335"/>
      <c r="O59" s="2"/>
    </row>
    <row r="60" spans="2:15" ht="66" customHeight="1" x14ac:dyDescent="0.25">
      <c r="B60" s="2"/>
      <c r="D60" s="350" t="s">
        <v>35</v>
      </c>
      <c r="E60" s="350"/>
      <c r="F60" s="335" t="s">
        <v>1156</v>
      </c>
      <c r="G60" s="335"/>
      <c r="H60" s="335"/>
      <c r="I60" s="335"/>
      <c r="J60" s="335"/>
      <c r="K60" s="335"/>
      <c r="L60" s="335"/>
      <c r="M60" s="335"/>
      <c r="O60" s="2"/>
    </row>
    <row r="61" spans="2:15" ht="41.25" customHeight="1" x14ac:dyDescent="0.25">
      <c r="B61" s="2"/>
      <c r="D61" s="350" t="s">
        <v>36</v>
      </c>
      <c r="E61" s="350"/>
      <c r="F61" s="331" t="s">
        <v>1157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9.0000000000000011E-3</v>
      </c>
      <c r="H77" s="16">
        <v>0.01</v>
      </c>
      <c r="I77" s="16">
        <v>1.9E-2</v>
      </c>
      <c r="J77" s="16">
        <v>0.02</v>
      </c>
      <c r="K77" s="16">
        <v>5.8999999999999997E-2</v>
      </c>
      <c r="L77" s="16">
        <v>0.06</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6.9000000000000006E-2</v>
      </c>
      <c r="H80" s="16">
        <v>7.0000000000000007E-2</v>
      </c>
      <c r="I80" s="16">
        <v>8.8999999999999996E-2</v>
      </c>
      <c r="J80" s="16">
        <v>0.09</v>
      </c>
      <c r="K80" s="16">
        <v>0.129</v>
      </c>
      <c r="L80" s="16">
        <v>0.13</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0.129</v>
      </c>
      <c r="H83" s="16">
        <v>0.13</v>
      </c>
      <c r="I83" s="16">
        <v>0.14899999999999999</v>
      </c>
      <c r="J83" s="16">
        <v>0.15</v>
      </c>
      <c r="K83" s="16">
        <v>0.189</v>
      </c>
      <c r="L83" s="16">
        <v>0.19</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0.189</v>
      </c>
      <c r="H86" s="16">
        <v>0.19</v>
      </c>
      <c r="I86" s="16">
        <v>0.20899999999999999</v>
      </c>
      <c r="J86" s="16">
        <v>0.21</v>
      </c>
      <c r="K86" s="16">
        <v>0.249</v>
      </c>
      <c r="L86" s="16" t="s">
        <v>500</v>
      </c>
      <c r="M86" s="16">
        <v>0.25</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1062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1158</v>
      </c>
      <c r="G97" s="335"/>
      <c r="H97" s="335"/>
      <c r="I97" s="335"/>
      <c r="J97" s="335"/>
      <c r="K97" s="335"/>
      <c r="L97" s="335"/>
      <c r="M97" s="335"/>
      <c r="O97" s="2"/>
    </row>
    <row r="98" spans="2:15" ht="42" customHeight="1" x14ac:dyDescent="0.25">
      <c r="B98" s="2"/>
      <c r="D98" s="350" t="s">
        <v>36</v>
      </c>
      <c r="E98" s="350"/>
      <c r="F98" s="335" t="s">
        <v>1159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1063</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19" priority="33">
      <formula>+IF($F$43="no",1,0)</formula>
    </cfRule>
  </conditionalFormatting>
  <conditionalFormatting sqref="F32:M32">
    <cfRule type="expression" dxfId="1518" priority="32">
      <formula>+IF($Q$30="NA",1,0)</formula>
    </cfRule>
  </conditionalFormatting>
  <conditionalFormatting sqref="F47:M47">
    <cfRule type="expression" dxfId="1517" priority="30">
      <formula>+IF($Q$47=0,1,0)</formula>
    </cfRule>
  </conditionalFormatting>
  <conditionalFormatting sqref="F73:G73">
    <cfRule type="cellIs" dxfId="1516" priority="16" operator="equal">
      <formula>"optimo"</formula>
    </cfRule>
    <cfRule type="cellIs" dxfId="1515" priority="17" operator="equal">
      <formula>"critico"</formula>
    </cfRule>
  </conditionalFormatting>
  <conditionalFormatting sqref="H73:I73">
    <cfRule type="cellIs" dxfId="1514" priority="14" operator="equal">
      <formula>"Adecuado"</formula>
    </cfRule>
    <cfRule type="cellIs" dxfId="1513" priority="15" operator="equal">
      <formula>"en riesgo"</formula>
    </cfRule>
  </conditionalFormatting>
  <conditionalFormatting sqref="J73:K73">
    <cfRule type="cellIs" dxfId="1512" priority="12" operator="equal">
      <formula>"Adecuado"</formula>
    </cfRule>
    <cfRule type="cellIs" dxfId="1511" priority="13" operator="equal">
      <formula>"en riesgo"</formula>
    </cfRule>
  </conditionalFormatting>
  <conditionalFormatting sqref="L73:M73">
    <cfRule type="cellIs" dxfId="1510" priority="10" operator="equal">
      <formula>"optimo"</formula>
    </cfRule>
    <cfRule type="cellIs" dxfId="1509" priority="11" operator="equal">
      <formula>"critico"</formula>
    </cfRule>
  </conditionalFormatting>
  <conditionalFormatting sqref="F75:M86">
    <cfRule type="expression" dxfId="1508" priority="9">
      <formula>+IF($AK75=0,1)</formula>
    </cfRule>
  </conditionalFormatting>
  <conditionalFormatting sqref="F103:G104">
    <cfRule type="expression" dxfId="1507" priority="8">
      <formula>+IF($G$102="No",1,0)</formula>
    </cfRule>
  </conditionalFormatting>
  <conditionalFormatting sqref="F51">
    <cfRule type="expression" dxfId="1506" priority="7">
      <formula>+IF($F$43="no",1,0)</formula>
    </cfRule>
  </conditionalFormatting>
  <conditionalFormatting sqref="I51">
    <cfRule type="expression" dxfId="1505" priority="6">
      <formula>+IF($F$51="no",1,0)</formula>
    </cfRule>
  </conditionalFormatting>
  <conditionalFormatting sqref="F33:M33">
    <cfRule type="expression" dxfId="1504" priority="5">
      <formula>+IF($Q$30="NA",1,0)</formula>
    </cfRule>
  </conditionalFormatting>
  <conditionalFormatting sqref="F33:M33">
    <cfRule type="expression" dxfId="150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2">
    <tabColor rgb="FF0070C0"/>
  </sheetPr>
  <dimension ref="B1:AV113"/>
  <sheetViews>
    <sheetView topLeftCell="A1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264</v>
      </c>
      <c r="O10" s="2"/>
    </row>
    <row r="11" spans="2:24" ht="3.95" customHeight="1" x14ac:dyDescent="0.25">
      <c r="B11" s="2"/>
      <c r="D11" s="6"/>
      <c r="O11" s="2"/>
    </row>
    <row r="12" spans="2:24" ht="36" customHeight="1" x14ac:dyDescent="0.25">
      <c r="B12" s="2"/>
      <c r="D12" s="329" t="s">
        <v>5</v>
      </c>
      <c r="E12" s="330"/>
      <c r="F12" s="331" t="s">
        <v>1160</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1148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0.85</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1627</v>
      </c>
      <c r="G47" s="331" t="s">
        <v>1707</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1149</v>
      </c>
      <c r="G59" s="335"/>
      <c r="H59" s="335"/>
      <c r="I59" s="335"/>
      <c r="J59" s="335"/>
      <c r="K59" s="335"/>
      <c r="L59" s="335"/>
      <c r="M59" s="335"/>
      <c r="O59" s="2"/>
    </row>
    <row r="60" spans="2:15" ht="66" customHeight="1" x14ac:dyDescent="0.25">
      <c r="B60" s="2"/>
      <c r="D60" s="350" t="s">
        <v>35</v>
      </c>
      <c r="E60" s="350"/>
      <c r="F60" s="335" t="s">
        <v>1150</v>
      </c>
      <c r="G60" s="335"/>
      <c r="H60" s="335"/>
      <c r="I60" s="335"/>
      <c r="J60" s="335"/>
      <c r="K60" s="335"/>
      <c r="L60" s="335"/>
      <c r="M60" s="335"/>
      <c r="O60" s="2"/>
    </row>
    <row r="61" spans="2:15" ht="41.25" customHeight="1" x14ac:dyDescent="0.25">
      <c r="B61" s="2"/>
      <c r="D61" s="350" t="s">
        <v>36</v>
      </c>
      <c r="E61" s="350"/>
      <c r="F61" s="331" t="s">
        <v>1151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0.29899999999999999</v>
      </c>
      <c r="J80" s="16">
        <v>0.3</v>
      </c>
      <c r="K80" s="16">
        <v>0.39900000000000002</v>
      </c>
      <c r="L80" s="16">
        <v>0.4</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0.64900000000000002</v>
      </c>
      <c r="H86" s="16">
        <v>0.65</v>
      </c>
      <c r="I86" s="16">
        <v>0.749</v>
      </c>
      <c r="J86" s="16">
        <v>0.75</v>
      </c>
      <c r="K86" s="16">
        <v>0.84899999999999998</v>
      </c>
      <c r="L86" s="16">
        <v>0.85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1152</v>
      </c>
      <c r="G97" s="335"/>
      <c r="H97" s="335"/>
      <c r="I97" s="335"/>
      <c r="J97" s="335"/>
      <c r="K97" s="335"/>
      <c r="L97" s="335"/>
      <c r="M97" s="335"/>
      <c r="O97" s="2"/>
    </row>
    <row r="98" spans="2:15" ht="42" customHeight="1" x14ac:dyDescent="0.25">
      <c r="B98" s="2"/>
      <c r="D98" s="350" t="s">
        <v>36</v>
      </c>
      <c r="E98" s="350"/>
      <c r="F98" s="335" t="s">
        <v>1153</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502" priority="35">
      <formula>+IF($F$43="no",1,0)</formula>
    </cfRule>
  </conditionalFormatting>
  <conditionalFormatting sqref="F32:M32">
    <cfRule type="expression" dxfId="1501" priority="34">
      <formula>+IF($Q$30="NA",1,0)</formula>
    </cfRule>
  </conditionalFormatting>
  <conditionalFormatting sqref="F73:G73">
    <cfRule type="cellIs" dxfId="1500" priority="18" operator="equal">
      <formula>"optimo"</formula>
    </cfRule>
    <cfRule type="cellIs" dxfId="1499" priority="19" operator="equal">
      <formula>"critico"</formula>
    </cfRule>
  </conditionalFormatting>
  <conditionalFormatting sqref="H73:I73">
    <cfRule type="cellIs" dxfId="1498" priority="16" operator="equal">
      <formula>"Adecuado"</formula>
    </cfRule>
    <cfRule type="cellIs" dxfId="1497" priority="17" operator="equal">
      <formula>"en riesgo"</formula>
    </cfRule>
  </conditionalFormatting>
  <conditionalFormatting sqref="J73:K73">
    <cfRule type="cellIs" dxfId="1496" priority="14" operator="equal">
      <formula>"Adecuado"</formula>
    </cfRule>
    <cfRule type="cellIs" dxfId="1495" priority="15" operator="equal">
      <formula>"en riesgo"</formula>
    </cfRule>
  </conditionalFormatting>
  <conditionalFormatting sqref="L73:M73">
    <cfRule type="cellIs" dxfId="1494" priority="12" operator="equal">
      <formula>"optimo"</formula>
    </cfRule>
    <cfRule type="cellIs" dxfId="1493" priority="13" operator="equal">
      <formula>"critico"</formula>
    </cfRule>
  </conditionalFormatting>
  <conditionalFormatting sqref="F75:M86">
    <cfRule type="expression" dxfId="1492" priority="11">
      <formula>+IF($AK75=0,1)</formula>
    </cfRule>
  </conditionalFormatting>
  <conditionalFormatting sqref="F103:G104">
    <cfRule type="expression" dxfId="1491" priority="10">
      <formula>+IF($G$102="No",1,0)</formula>
    </cfRule>
  </conditionalFormatting>
  <conditionalFormatting sqref="F51">
    <cfRule type="expression" dxfId="1490" priority="9">
      <formula>+IF($F$43="no",1,0)</formula>
    </cfRule>
  </conditionalFormatting>
  <conditionalFormatting sqref="I51">
    <cfRule type="expression" dxfId="1489" priority="8">
      <formula>+IF($F$51="no",1,0)</formula>
    </cfRule>
  </conditionalFormatting>
  <conditionalFormatting sqref="F33:M33">
    <cfRule type="expression" dxfId="1488" priority="7">
      <formula>+IF($Q$30="NA",1,0)</formula>
    </cfRule>
  </conditionalFormatting>
  <conditionalFormatting sqref="F33:M33">
    <cfRule type="expression" dxfId="1487" priority="6">
      <formula>+IF($Q$33=0,1,0)</formula>
    </cfRule>
  </conditionalFormatting>
  <conditionalFormatting sqref="F47:M47">
    <cfRule type="expression" dxfId="1486" priority="5">
      <formula>+IF($F$43="no",1,0)</formula>
    </cfRule>
  </conditionalFormatting>
  <conditionalFormatting sqref="F47:M47">
    <cfRule type="expression" dxfId="1485"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3">
    <tabColor rgb="FF0070C0"/>
  </sheetPr>
  <dimension ref="B1:AV113"/>
  <sheetViews>
    <sheetView topLeftCell="A58" zoomScale="90" zoomScaleNormal="90" workbookViewId="0">
      <selection activeCell="T76" sqref="T76:T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265</v>
      </c>
      <c r="O10" s="2"/>
    </row>
    <row r="11" spans="2:24" ht="3.95" customHeight="1" x14ac:dyDescent="0.25">
      <c r="B11" s="2"/>
      <c r="D11" s="6"/>
      <c r="O11" s="2"/>
    </row>
    <row r="12" spans="2:24" ht="36" customHeight="1" x14ac:dyDescent="0.25">
      <c r="B12" s="2"/>
      <c r="D12" s="329" t="s">
        <v>5</v>
      </c>
      <c r="E12" s="330"/>
      <c r="F12" s="331" t="s">
        <v>266</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1142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29">
        <v>20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1143</v>
      </c>
      <c r="G59" s="335"/>
      <c r="H59" s="335"/>
      <c r="I59" s="335"/>
      <c r="J59" s="335"/>
      <c r="K59" s="335"/>
      <c r="L59" s="335"/>
      <c r="M59" s="335"/>
      <c r="O59" s="2"/>
    </row>
    <row r="60" spans="2:15" ht="66" customHeight="1" x14ac:dyDescent="0.25">
      <c r="B60" s="2"/>
      <c r="D60" s="350" t="s">
        <v>35</v>
      </c>
      <c r="E60" s="350"/>
      <c r="F60" s="335" t="s">
        <v>1144</v>
      </c>
      <c r="G60" s="335"/>
      <c r="H60" s="335"/>
      <c r="I60" s="335"/>
      <c r="J60" s="335"/>
      <c r="K60" s="335"/>
      <c r="L60" s="335"/>
      <c r="M60" s="335"/>
      <c r="O60" s="2"/>
    </row>
    <row r="61" spans="2:15" ht="41.25" customHeight="1" x14ac:dyDescent="0.25">
      <c r="B61" s="2"/>
      <c r="D61" s="350" t="s">
        <v>36</v>
      </c>
      <c r="E61" s="350"/>
      <c r="F61" s="331" t="s">
        <v>1145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0.34899999999999998</v>
      </c>
      <c r="H80" s="16">
        <v>0.35</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1065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1146</v>
      </c>
      <c r="G97" s="335"/>
      <c r="H97" s="335"/>
      <c r="I97" s="335"/>
      <c r="J97" s="335"/>
      <c r="K97" s="335"/>
      <c r="L97" s="335"/>
      <c r="M97" s="335"/>
      <c r="O97" s="2"/>
    </row>
    <row r="98" spans="2:15" ht="42" customHeight="1" x14ac:dyDescent="0.25">
      <c r="B98" s="2"/>
      <c r="D98" s="350" t="s">
        <v>36</v>
      </c>
      <c r="E98" s="350"/>
      <c r="F98" s="335" t="s">
        <v>1147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1066</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84" priority="33">
      <formula>+IF($F$43="no",1,0)</formula>
    </cfRule>
  </conditionalFormatting>
  <conditionalFormatting sqref="F32:M32">
    <cfRule type="expression" dxfId="1483" priority="32">
      <formula>+IF($Q$30="NA",1,0)</formula>
    </cfRule>
  </conditionalFormatting>
  <conditionalFormatting sqref="F47:M47">
    <cfRule type="expression" dxfId="1482" priority="30">
      <formula>+IF($Q$47=0,1,0)</formula>
    </cfRule>
  </conditionalFormatting>
  <conditionalFormatting sqref="F73:G73">
    <cfRule type="cellIs" dxfId="1481" priority="16" operator="equal">
      <formula>"optimo"</formula>
    </cfRule>
    <cfRule type="cellIs" dxfId="1480" priority="17" operator="equal">
      <formula>"critico"</formula>
    </cfRule>
  </conditionalFormatting>
  <conditionalFormatting sqref="H73:I73">
    <cfRule type="cellIs" dxfId="1479" priority="14" operator="equal">
      <formula>"Adecuado"</formula>
    </cfRule>
    <cfRule type="cellIs" dxfId="1478" priority="15" operator="equal">
      <formula>"en riesgo"</formula>
    </cfRule>
  </conditionalFormatting>
  <conditionalFormatting sqref="J73:K73">
    <cfRule type="cellIs" dxfId="1477" priority="12" operator="equal">
      <formula>"Adecuado"</formula>
    </cfRule>
    <cfRule type="cellIs" dxfId="1476" priority="13" operator="equal">
      <formula>"en riesgo"</formula>
    </cfRule>
  </conditionalFormatting>
  <conditionalFormatting sqref="L73:M73">
    <cfRule type="cellIs" dxfId="1475" priority="10" operator="equal">
      <formula>"optimo"</formula>
    </cfRule>
    <cfRule type="cellIs" dxfId="1474" priority="11" operator="equal">
      <formula>"critico"</formula>
    </cfRule>
  </conditionalFormatting>
  <conditionalFormatting sqref="F75:M86">
    <cfRule type="expression" dxfId="1473" priority="9">
      <formula>+IF($AK75=0,1)</formula>
    </cfRule>
  </conditionalFormatting>
  <conditionalFormatting sqref="F103:G104">
    <cfRule type="expression" dxfId="1472" priority="8">
      <formula>+IF($G$102="No",1,0)</formula>
    </cfRule>
  </conditionalFormatting>
  <conditionalFormatting sqref="F51">
    <cfRule type="expression" dxfId="1471" priority="7">
      <formula>+IF($F$43="no",1,0)</formula>
    </cfRule>
  </conditionalFormatting>
  <conditionalFormatting sqref="I51">
    <cfRule type="expression" dxfId="1470" priority="6">
      <formula>+IF($F$51="no",1,0)</formula>
    </cfRule>
  </conditionalFormatting>
  <conditionalFormatting sqref="F33:M33">
    <cfRule type="expression" dxfId="1469" priority="5">
      <formula>+IF($Q$30="NA",1,0)</formula>
    </cfRule>
  </conditionalFormatting>
  <conditionalFormatting sqref="F33:M33">
    <cfRule type="expression" dxfId="146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4">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267</v>
      </c>
      <c r="O10" s="2"/>
    </row>
    <row r="11" spans="2:24" ht="3.95" customHeight="1" x14ac:dyDescent="0.25">
      <c r="B11" s="2"/>
      <c r="D11" s="6"/>
      <c r="O11" s="2"/>
    </row>
    <row r="12" spans="2:24" ht="36" customHeight="1" x14ac:dyDescent="0.25">
      <c r="B12" s="2"/>
      <c r="D12" s="329" t="s">
        <v>5</v>
      </c>
      <c r="E12" s="330"/>
      <c r="F12" s="331" t="s">
        <v>268</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1136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0.6</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1628</v>
      </c>
      <c r="G47" s="331" t="s">
        <v>1705</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1137</v>
      </c>
      <c r="G59" s="335"/>
      <c r="H59" s="335"/>
      <c r="I59" s="335"/>
      <c r="J59" s="335"/>
      <c r="K59" s="335"/>
      <c r="L59" s="335"/>
      <c r="M59" s="335"/>
      <c r="O59" s="2"/>
    </row>
    <row r="60" spans="2:15" ht="66" customHeight="1" x14ac:dyDescent="0.25">
      <c r="B60" s="2"/>
      <c r="D60" s="350" t="s">
        <v>35</v>
      </c>
      <c r="E60" s="350"/>
      <c r="F60" s="335" t="s">
        <v>1138</v>
      </c>
      <c r="G60" s="335"/>
      <c r="H60" s="335"/>
      <c r="I60" s="335"/>
      <c r="J60" s="335"/>
      <c r="K60" s="335"/>
      <c r="L60" s="335"/>
      <c r="M60" s="335"/>
      <c r="O60" s="2"/>
    </row>
    <row r="61" spans="2:15" ht="41.25" customHeight="1" x14ac:dyDescent="0.25">
      <c r="B61" s="2"/>
      <c r="D61" s="350" t="s">
        <v>36</v>
      </c>
      <c r="E61" s="350"/>
      <c r="F61" s="331" t="s">
        <v>1139</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2.8999999999999998E-2</v>
      </c>
      <c r="H77" s="16">
        <v>0.03</v>
      </c>
      <c r="I77" s="16">
        <v>3.9E-2</v>
      </c>
      <c r="J77" s="16">
        <v>0.04</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0.14899999999999999</v>
      </c>
      <c r="H80" s="16">
        <v>0.15</v>
      </c>
      <c r="I80" s="16">
        <v>0.19900000000000001</v>
      </c>
      <c r="J80" s="16">
        <v>0.2</v>
      </c>
      <c r="K80" s="16">
        <v>0.249</v>
      </c>
      <c r="L80" s="16">
        <v>0.25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0.34899999999999998</v>
      </c>
      <c r="H83" s="16">
        <v>0.35</v>
      </c>
      <c r="I83" s="16">
        <v>0.39900000000000002</v>
      </c>
      <c r="J83" s="16">
        <v>0.4</v>
      </c>
      <c r="K83" s="16">
        <v>0.44900000000000001</v>
      </c>
      <c r="L83" s="16">
        <v>0.45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0.499</v>
      </c>
      <c r="H86" s="16">
        <v>0.5</v>
      </c>
      <c r="I86" s="16">
        <v>0.54900000000000004</v>
      </c>
      <c r="J86" s="16">
        <v>0.55000000000000004</v>
      </c>
      <c r="K86" s="16">
        <v>0.59899999999999998</v>
      </c>
      <c r="L86" s="16">
        <v>0.6</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1140</v>
      </c>
      <c r="G97" s="335"/>
      <c r="H97" s="335"/>
      <c r="I97" s="335"/>
      <c r="J97" s="335"/>
      <c r="K97" s="335"/>
      <c r="L97" s="335"/>
      <c r="M97" s="335"/>
      <c r="O97" s="2"/>
    </row>
    <row r="98" spans="2:15" ht="42" customHeight="1" x14ac:dyDescent="0.25">
      <c r="B98" s="2"/>
      <c r="D98" s="350" t="s">
        <v>36</v>
      </c>
      <c r="E98" s="350"/>
      <c r="F98" s="335" t="s">
        <v>1141</v>
      </c>
      <c r="G98" s="335"/>
      <c r="H98" s="335"/>
      <c r="I98" s="335"/>
      <c r="J98" s="335"/>
      <c r="K98" s="335"/>
      <c r="L98" s="335"/>
      <c r="M98" s="335"/>
      <c r="O98" s="2"/>
    </row>
    <row r="99" spans="2:15" ht="3.95" customHeight="1" x14ac:dyDescent="0.25">
      <c r="B99" s="2"/>
      <c r="O99" s="2"/>
    </row>
    <row r="100" spans="2:15" ht="69" customHeight="1" x14ac:dyDescent="0.25">
      <c r="B100" s="2"/>
      <c r="D100" s="329" t="s">
        <v>62</v>
      </c>
      <c r="E100" s="330"/>
      <c r="F100" s="335" t="s">
        <v>1070</v>
      </c>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467" priority="35">
      <formula>+IF($F$43="no",1,0)</formula>
    </cfRule>
  </conditionalFormatting>
  <conditionalFormatting sqref="F32:M32">
    <cfRule type="expression" dxfId="1466" priority="34">
      <formula>+IF($Q$30="NA",1,0)</formula>
    </cfRule>
  </conditionalFormatting>
  <conditionalFormatting sqref="F73:G73">
    <cfRule type="cellIs" dxfId="1465" priority="18" operator="equal">
      <formula>"optimo"</formula>
    </cfRule>
    <cfRule type="cellIs" dxfId="1464" priority="19" operator="equal">
      <formula>"critico"</formula>
    </cfRule>
  </conditionalFormatting>
  <conditionalFormatting sqref="H73:I73">
    <cfRule type="cellIs" dxfId="1463" priority="16" operator="equal">
      <formula>"Adecuado"</formula>
    </cfRule>
    <cfRule type="cellIs" dxfId="1462" priority="17" operator="equal">
      <formula>"en riesgo"</formula>
    </cfRule>
  </conditionalFormatting>
  <conditionalFormatting sqref="J73:K73">
    <cfRule type="cellIs" dxfId="1461" priority="14" operator="equal">
      <formula>"Adecuado"</formula>
    </cfRule>
    <cfRule type="cellIs" dxfId="1460" priority="15" operator="equal">
      <formula>"en riesgo"</formula>
    </cfRule>
  </conditionalFormatting>
  <conditionalFormatting sqref="L73:M73">
    <cfRule type="cellIs" dxfId="1459" priority="12" operator="equal">
      <formula>"optimo"</formula>
    </cfRule>
    <cfRule type="cellIs" dxfId="1458" priority="13" operator="equal">
      <formula>"critico"</formula>
    </cfRule>
  </conditionalFormatting>
  <conditionalFormatting sqref="F75:M86">
    <cfRule type="expression" dxfId="1457" priority="11">
      <formula>+IF($AK75=0,1)</formula>
    </cfRule>
  </conditionalFormatting>
  <conditionalFormatting sqref="F103:G104">
    <cfRule type="expression" dxfId="1456" priority="10">
      <formula>+IF($G$102="No",1,0)</formula>
    </cfRule>
  </conditionalFormatting>
  <conditionalFormatting sqref="F51">
    <cfRule type="expression" dxfId="1455" priority="9">
      <formula>+IF($F$43="no",1,0)</formula>
    </cfRule>
  </conditionalFormatting>
  <conditionalFormatting sqref="I51">
    <cfRule type="expression" dxfId="1454" priority="8">
      <formula>+IF($F$51="no",1,0)</formula>
    </cfRule>
  </conditionalFormatting>
  <conditionalFormatting sqref="F33:M33">
    <cfRule type="expression" dxfId="1453" priority="7">
      <formula>+IF($Q$30="NA",1,0)</formula>
    </cfRule>
  </conditionalFormatting>
  <conditionalFormatting sqref="F33:M33">
    <cfRule type="expression" dxfId="1452" priority="6">
      <formula>+IF($Q$33=0,1,0)</formula>
    </cfRule>
  </conditionalFormatting>
  <conditionalFormatting sqref="F47:M47">
    <cfRule type="expression" dxfId="1451" priority="5">
      <formula>+IF($F$43="no",1,0)</formula>
    </cfRule>
  </conditionalFormatting>
  <conditionalFormatting sqref="F47:M47">
    <cfRule type="expression" dxfId="1450"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5">
    <tabColor rgb="FF0070C0"/>
  </sheetPr>
  <dimension ref="B1:AV124"/>
  <sheetViews>
    <sheetView topLeftCell="A73" zoomScale="90" zoomScaleNormal="90" workbookViewId="0">
      <selection activeCell="F100" sqref="F100:M10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269</v>
      </c>
      <c r="O10" s="2"/>
    </row>
    <row r="11" spans="2:24" ht="3.95" customHeight="1" x14ac:dyDescent="0.25">
      <c r="B11" s="2"/>
      <c r="D11" s="6"/>
      <c r="O11" s="2"/>
    </row>
    <row r="12" spans="2:24" ht="36" customHeight="1" x14ac:dyDescent="0.25">
      <c r="B12" s="2"/>
      <c r="D12" s="329" t="s">
        <v>5</v>
      </c>
      <c r="E12" s="330"/>
      <c r="F12" s="331" t="s">
        <v>1951</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2145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23</v>
      </c>
      <c r="G22" s="328" t="s">
        <v>9</v>
      </c>
      <c r="H22" s="328"/>
      <c r="I22" s="282">
        <v>40</v>
      </c>
      <c r="K22" s="328" t="s">
        <v>10</v>
      </c>
      <c r="L22" s="328"/>
      <c r="M22" s="9" t="s">
        <v>496</v>
      </c>
      <c r="O22" s="2"/>
    </row>
    <row r="23" spans="2:17" ht="19.5" customHeight="1" x14ac:dyDescent="0.25">
      <c r="B23" s="2"/>
      <c r="D23" s="328" t="s">
        <v>11</v>
      </c>
      <c r="E23" s="328"/>
      <c r="F23" s="4" t="s">
        <v>104</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2148</v>
      </c>
      <c r="G59" s="335"/>
      <c r="H59" s="335"/>
      <c r="I59" s="335"/>
      <c r="J59" s="335"/>
      <c r="K59" s="335"/>
      <c r="L59" s="335"/>
      <c r="M59" s="335"/>
      <c r="O59" s="2"/>
    </row>
    <row r="60" spans="2:15" ht="45.75" customHeight="1" x14ac:dyDescent="0.25">
      <c r="B60" s="2"/>
      <c r="D60" s="350" t="s">
        <v>35</v>
      </c>
      <c r="E60" s="350"/>
      <c r="F60" s="335" t="s">
        <v>2147</v>
      </c>
      <c r="G60" s="335"/>
      <c r="H60" s="335"/>
      <c r="I60" s="335"/>
      <c r="J60" s="335"/>
      <c r="K60" s="335"/>
      <c r="L60" s="335"/>
      <c r="M60" s="335"/>
      <c r="O60" s="2"/>
    </row>
    <row r="61" spans="2:15" ht="41.25" customHeight="1" x14ac:dyDescent="0.25">
      <c r="B61" s="2"/>
      <c r="D61" s="350" t="s">
        <v>36</v>
      </c>
      <c r="E61" s="350"/>
      <c r="F61" s="331" t="s">
        <v>2146</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0.2</v>
      </c>
      <c r="H80" s="16">
        <v>0.20100000000000001</v>
      </c>
      <c r="I80" s="16">
        <v>0.3</v>
      </c>
      <c r="J80" s="16">
        <v>0.30099999999999999</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v>
      </c>
      <c r="H86" s="16">
        <v>0.501</v>
      </c>
      <c r="I86" s="16">
        <v>0.6</v>
      </c>
      <c r="J86" s="16">
        <v>0.60099999999999998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2149</v>
      </c>
      <c r="G97" s="335"/>
      <c r="H97" s="335"/>
      <c r="I97" s="335"/>
      <c r="J97" s="335"/>
      <c r="K97" s="335"/>
      <c r="L97" s="335"/>
      <c r="M97" s="335"/>
      <c r="O97" s="2"/>
    </row>
    <row r="98" spans="2:15" ht="42" customHeight="1" x14ac:dyDescent="0.25">
      <c r="B98" s="2"/>
      <c r="D98" s="350" t="s">
        <v>36</v>
      </c>
      <c r="E98" s="350"/>
      <c r="F98" s="335" t="s">
        <v>2150</v>
      </c>
      <c r="G98" s="335"/>
      <c r="H98" s="335"/>
      <c r="I98" s="335"/>
      <c r="J98" s="335"/>
      <c r="K98" s="335"/>
      <c r="L98" s="335"/>
      <c r="M98" s="335"/>
      <c r="O98" s="2"/>
    </row>
    <row r="99" spans="2:15" ht="3.95" customHeight="1" x14ac:dyDescent="0.25">
      <c r="B99" s="2"/>
      <c r="O99" s="2"/>
    </row>
    <row r="100" spans="2:15" ht="63.75" customHeight="1" x14ac:dyDescent="0.25">
      <c r="B100" s="2"/>
      <c r="D100" s="329" t="s">
        <v>62</v>
      </c>
      <c r="E100" s="330"/>
      <c r="F100" s="331" t="s">
        <v>2151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1832</v>
      </c>
      <c r="K103" s="21"/>
      <c r="O103" s="2"/>
    </row>
    <row r="104" spans="2:15" ht="27.75" customHeight="1" x14ac:dyDescent="0.25">
      <c r="B104" s="2"/>
      <c r="D104" s="322"/>
      <c r="E104" s="323"/>
      <c r="F104" s="19" t="s">
        <v>67</v>
      </c>
      <c r="G104" s="324" t="s">
        <v>1831</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9:13" x14ac:dyDescent="0.25">
      <c r="M113" s="14" t="s">
        <v>70</v>
      </c>
    </row>
    <row r="123" spans="9:13" x14ac:dyDescent="0.25">
      <c r="I123" s="30"/>
      <c r="J123" s="30"/>
      <c r="K123" s="30"/>
    </row>
    <row r="124" spans="9:13" x14ac:dyDescent="0.25">
      <c r="I124" s="30"/>
      <c r="J124" s="30"/>
      <c r="K124" s="30"/>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49" priority="33">
      <formula>+IF($F$43="no",1,0)</formula>
    </cfRule>
  </conditionalFormatting>
  <conditionalFormatting sqref="F32:M32">
    <cfRule type="expression" dxfId="1448" priority="32">
      <formula>+IF($Q$30="NA",1,0)</formula>
    </cfRule>
  </conditionalFormatting>
  <conditionalFormatting sqref="F47:M47">
    <cfRule type="expression" dxfId="1447" priority="30">
      <formula>+IF($Q$47=0,1,0)</formula>
    </cfRule>
  </conditionalFormatting>
  <conditionalFormatting sqref="F73:G73">
    <cfRule type="cellIs" dxfId="1446" priority="16" operator="equal">
      <formula>"optimo"</formula>
    </cfRule>
    <cfRule type="cellIs" dxfId="1445" priority="17" operator="equal">
      <formula>"critico"</formula>
    </cfRule>
  </conditionalFormatting>
  <conditionalFormatting sqref="H73:I73">
    <cfRule type="cellIs" dxfId="1444" priority="14" operator="equal">
      <formula>"Adecuado"</formula>
    </cfRule>
    <cfRule type="cellIs" dxfId="1443" priority="15" operator="equal">
      <formula>"en riesgo"</formula>
    </cfRule>
  </conditionalFormatting>
  <conditionalFormatting sqref="J73:K73">
    <cfRule type="cellIs" dxfId="1442" priority="12" operator="equal">
      <formula>"Adecuado"</formula>
    </cfRule>
    <cfRule type="cellIs" dxfId="1441" priority="13" operator="equal">
      <formula>"en riesgo"</formula>
    </cfRule>
  </conditionalFormatting>
  <conditionalFormatting sqref="L73:M73">
    <cfRule type="cellIs" dxfId="1440" priority="10" operator="equal">
      <formula>"optimo"</formula>
    </cfRule>
    <cfRule type="cellIs" dxfId="1439" priority="11" operator="equal">
      <formula>"critico"</formula>
    </cfRule>
  </conditionalFormatting>
  <conditionalFormatting sqref="F75:M86">
    <cfRule type="expression" dxfId="1438" priority="9">
      <formula>+IF($AK75=0,1)</formula>
    </cfRule>
  </conditionalFormatting>
  <conditionalFormatting sqref="F103:G104">
    <cfRule type="expression" dxfId="1437" priority="8">
      <formula>+IF($G$102="No",1,0)</formula>
    </cfRule>
  </conditionalFormatting>
  <conditionalFormatting sqref="F51">
    <cfRule type="expression" dxfId="1436" priority="7">
      <formula>+IF($F$43="no",1,0)</formula>
    </cfRule>
  </conditionalFormatting>
  <conditionalFormatting sqref="I51">
    <cfRule type="expression" dxfId="1435" priority="6">
      <formula>+IF($F$51="no",1,0)</formula>
    </cfRule>
  </conditionalFormatting>
  <conditionalFormatting sqref="F33:M33">
    <cfRule type="expression" dxfId="1434" priority="5">
      <formula>+IF($Q$30="NA",1,0)</formula>
    </cfRule>
  </conditionalFormatting>
  <conditionalFormatting sqref="F33:M33">
    <cfRule type="expression" dxfId="143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6">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271</v>
      </c>
      <c r="O10" s="2"/>
    </row>
    <row r="11" spans="2:24" ht="3.95" customHeight="1" x14ac:dyDescent="0.25">
      <c r="B11" s="2"/>
      <c r="D11" s="6"/>
      <c r="O11" s="2"/>
    </row>
    <row r="12" spans="2:24" ht="36" customHeight="1" x14ac:dyDescent="0.25">
      <c r="B12" s="2"/>
      <c r="D12" s="329" t="s">
        <v>5</v>
      </c>
      <c r="E12" s="330"/>
      <c r="F12" s="331" t="s">
        <v>1127</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1128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v>
      </c>
      <c r="K22" s="328" t="s">
        <v>10</v>
      </c>
      <c r="L22" s="328"/>
      <c r="M22" s="9" t="s">
        <v>496</v>
      </c>
      <c r="O22" s="2"/>
    </row>
    <row r="23" spans="2:17" ht="19.5" customHeight="1" x14ac:dyDescent="0.25">
      <c r="B23" s="2"/>
      <c r="D23" s="328" t="s">
        <v>11</v>
      </c>
      <c r="E23" s="328"/>
      <c r="F23" s="4" t="s">
        <v>1129</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1629</v>
      </c>
      <c r="G47" s="331" t="s">
        <v>1708</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2144</v>
      </c>
      <c r="G59" s="335"/>
      <c r="H59" s="335"/>
      <c r="I59" s="335"/>
      <c r="J59" s="335"/>
      <c r="K59" s="335"/>
      <c r="L59" s="335"/>
      <c r="M59" s="335"/>
      <c r="O59" s="2"/>
    </row>
    <row r="60" spans="2:15" ht="31.5" customHeight="1" x14ac:dyDescent="0.25">
      <c r="B60" s="2"/>
      <c r="D60" s="350" t="s">
        <v>35</v>
      </c>
      <c r="E60" s="350"/>
      <c r="F60" s="335" t="s">
        <v>1132</v>
      </c>
      <c r="G60" s="335"/>
      <c r="H60" s="335"/>
      <c r="I60" s="335"/>
      <c r="J60" s="335"/>
      <c r="K60" s="335"/>
      <c r="L60" s="335"/>
      <c r="M60" s="335"/>
      <c r="O60" s="2"/>
    </row>
    <row r="61" spans="2:15" ht="41.25" customHeight="1" x14ac:dyDescent="0.25">
      <c r="B61" s="2"/>
      <c r="D61" s="350" t="s">
        <v>36</v>
      </c>
      <c r="E61" s="350"/>
      <c r="F61" s="331" t="s">
        <v>2143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0.02</v>
      </c>
      <c r="H78" s="16">
        <v>2.1000000000000001E-2</v>
      </c>
      <c r="I78" s="16">
        <v>0.03</v>
      </c>
      <c r="J78" s="16">
        <v>3.1E-2</v>
      </c>
      <c r="K78" s="16">
        <v>3.9E-2</v>
      </c>
      <c r="L78" s="16">
        <v>0.04</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7.0000000000000007E-2</v>
      </c>
      <c r="H82" s="16">
        <v>7.1000000000000008E-2</v>
      </c>
      <c r="I82" s="16">
        <v>0.08</v>
      </c>
      <c r="J82" s="16">
        <v>8.1000000000000003E-2</v>
      </c>
      <c r="K82" s="16">
        <v>9.9000000000000005E-2</v>
      </c>
      <c r="L82" s="16">
        <v>0.1</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0.14000000000000001</v>
      </c>
      <c r="H86" s="16">
        <v>0.14100000000000001</v>
      </c>
      <c r="I86" s="16">
        <v>0.16</v>
      </c>
      <c r="J86" s="16">
        <v>0.161</v>
      </c>
      <c r="K86" s="16">
        <v>0.19900000000000001</v>
      </c>
      <c r="L86" s="16">
        <v>0.2</v>
      </c>
      <c r="M86" s="16"/>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45.75"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1133</v>
      </c>
      <c r="G97" s="335"/>
      <c r="H97" s="335"/>
      <c r="I97" s="335"/>
      <c r="J97" s="335"/>
      <c r="K97" s="335"/>
      <c r="L97" s="335"/>
      <c r="M97" s="335"/>
      <c r="O97" s="2"/>
    </row>
    <row r="98" spans="2:15" ht="42" customHeight="1" x14ac:dyDescent="0.25">
      <c r="B98" s="2"/>
      <c r="D98" s="350" t="s">
        <v>36</v>
      </c>
      <c r="E98" s="350"/>
      <c r="F98" s="335" t="s">
        <v>1134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1834</v>
      </c>
      <c r="K103" s="21"/>
      <c r="O103" s="2"/>
    </row>
    <row r="104" spans="2:15" ht="27.75" customHeight="1" x14ac:dyDescent="0.25">
      <c r="B104" s="2"/>
      <c r="D104" s="322"/>
      <c r="E104" s="323"/>
      <c r="F104" s="19" t="s">
        <v>67</v>
      </c>
      <c r="G104" s="324" t="s">
        <v>1833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1432" priority="35">
      <formula>+IF($F$43="no",1,0)</formula>
    </cfRule>
  </conditionalFormatting>
  <conditionalFormatting sqref="F32:M32">
    <cfRule type="expression" dxfId="1431" priority="34">
      <formula>+IF($Q$30="NA",1,0)</formula>
    </cfRule>
  </conditionalFormatting>
  <conditionalFormatting sqref="F73:G73">
    <cfRule type="cellIs" dxfId="1430" priority="18" operator="equal">
      <formula>"optimo"</formula>
    </cfRule>
    <cfRule type="cellIs" dxfId="1429" priority="19" operator="equal">
      <formula>"critico"</formula>
    </cfRule>
  </conditionalFormatting>
  <conditionalFormatting sqref="H73:I73">
    <cfRule type="cellIs" dxfId="1428" priority="16" operator="equal">
      <formula>"Adecuado"</formula>
    </cfRule>
    <cfRule type="cellIs" dxfId="1427" priority="17" operator="equal">
      <formula>"en riesgo"</formula>
    </cfRule>
  </conditionalFormatting>
  <conditionalFormatting sqref="J73:K73">
    <cfRule type="cellIs" dxfId="1426" priority="14" operator="equal">
      <formula>"Adecuado"</formula>
    </cfRule>
    <cfRule type="cellIs" dxfId="1425" priority="15" operator="equal">
      <formula>"en riesgo"</formula>
    </cfRule>
  </conditionalFormatting>
  <conditionalFormatting sqref="L73:M73">
    <cfRule type="cellIs" dxfId="1424" priority="12" operator="equal">
      <formula>"optimo"</formula>
    </cfRule>
    <cfRule type="cellIs" dxfId="1423" priority="13" operator="equal">
      <formula>"critico"</formula>
    </cfRule>
  </conditionalFormatting>
  <conditionalFormatting sqref="F75:M86">
    <cfRule type="expression" dxfId="1422" priority="11">
      <formula>+IF($AK75=0,1)</formula>
    </cfRule>
  </conditionalFormatting>
  <conditionalFormatting sqref="F103:G104">
    <cfRule type="expression" dxfId="1421" priority="10">
      <formula>+IF($G$102="No",1,0)</formula>
    </cfRule>
  </conditionalFormatting>
  <conditionalFormatting sqref="F51">
    <cfRule type="expression" dxfId="1420" priority="9">
      <formula>+IF($F$43="no",1,0)</formula>
    </cfRule>
  </conditionalFormatting>
  <conditionalFormatting sqref="I51">
    <cfRule type="expression" dxfId="1419" priority="8">
      <formula>+IF($F$51="no",1,0)</formula>
    </cfRule>
  </conditionalFormatting>
  <conditionalFormatting sqref="F33:M33">
    <cfRule type="expression" dxfId="1418" priority="7">
      <formula>+IF($Q$30="NA",1,0)</formula>
    </cfRule>
  </conditionalFormatting>
  <conditionalFormatting sqref="F33:M33">
    <cfRule type="expression" dxfId="1417" priority="6">
      <formula>+IF($Q$33=0,1,0)</formula>
    </cfRule>
  </conditionalFormatting>
  <conditionalFormatting sqref="F47:M47">
    <cfRule type="expression" dxfId="1416" priority="5">
      <formula>+IF($F$43="no",1,0)</formula>
    </cfRule>
  </conditionalFormatting>
  <conditionalFormatting sqref="F47:M47">
    <cfRule type="expression" dxfId="1415"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7">
    <tabColor rgb="FF0070C0"/>
  </sheetPr>
  <dimension ref="B1:AV128"/>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273</v>
      </c>
      <c r="O10" s="2"/>
    </row>
    <row r="11" spans="2:24" ht="3.95" customHeight="1" x14ac:dyDescent="0.25">
      <c r="B11" s="2"/>
      <c r="D11" s="6"/>
      <c r="O11" s="2"/>
    </row>
    <row r="12" spans="2:24" ht="36" customHeight="1" x14ac:dyDescent="0.25">
      <c r="B12" s="2"/>
      <c r="D12" s="329" t="s">
        <v>5</v>
      </c>
      <c r="E12" s="330"/>
      <c r="F12" s="331" t="s">
        <v>274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1121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29">
        <v>52</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1122</v>
      </c>
      <c r="G59" s="335"/>
      <c r="H59" s="335"/>
      <c r="I59" s="335"/>
      <c r="J59" s="335"/>
      <c r="K59" s="335"/>
      <c r="L59" s="335"/>
      <c r="M59" s="335"/>
      <c r="O59" s="2"/>
    </row>
    <row r="60" spans="2:15" ht="66" customHeight="1" x14ac:dyDescent="0.25">
      <c r="B60" s="2"/>
      <c r="D60" s="350" t="s">
        <v>35</v>
      </c>
      <c r="E60" s="350"/>
      <c r="F60" s="335" t="s">
        <v>1123</v>
      </c>
      <c r="G60" s="335"/>
      <c r="H60" s="335"/>
      <c r="I60" s="335"/>
      <c r="J60" s="335"/>
      <c r="K60" s="335"/>
      <c r="L60" s="335"/>
      <c r="M60" s="335"/>
      <c r="O60" s="2"/>
    </row>
    <row r="61" spans="2:15" ht="41.25" customHeight="1" x14ac:dyDescent="0.25">
      <c r="B61" s="2"/>
      <c r="D61" s="350" t="s">
        <v>36</v>
      </c>
      <c r="E61" s="350"/>
      <c r="F61" s="331" t="s">
        <v>1124</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22" t="s">
        <v>500</v>
      </c>
      <c r="M76" s="22"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0.08</v>
      </c>
      <c r="H77" s="16">
        <v>8.1000000000000003E-2</v>
      </c>
      <c r="I77" s="16">
        <v>0.12</v>
      </c>
      <c r="J77" s="16">
        <v>0.121</v>
      </c>
      <c r="K77" s="16">
        <v>0.14899999999999999</v>
      </c>
      <c r="L77" s="16">
        <v>0.15</v>
      </c>
      <c r="M77" s="22"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22"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22"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0.27</v>
      </c>
      <c r="H80" s="16">
        <v>0.27100000000000002</v>
      </c>
      <c r="I80" s="16">
        <v>0.31</v>
      </c>
      <c r="J80" s="16">
        <v>0.311</v>
      </c>
      <c r="K80" s="16">
        <v>0.34899999999999998</v>
      </c>
      <c r="L80" s="16">
        <v>0.35</v>
      </c>
      <c r="M80" s="22"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22"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22"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0.65</v>
      </c>
      <c r="H83" s="16">
        <v>0.65100000000000002</v>
      </c>
      <c r="I83" s="16">
        <v>0.69</v>
      </c>
      <c r="J83" s="16">
        <v>0.69099999999999995</v>
      </c>
      <c r="K83" s="16">
        <v>0.72899999999999998</v>
      </c>
      <c r="L83" s="16">
        <v>0.73</v>
      </c>
      <c r="M83" s="22"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22" t="s">
        <v>500</v>
      </c>
      <c r="M84" s="22"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22" t="s">
        <v>500</v>
      </c>
      <c r="M85" s="22"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0.85</v>
      </c>
      <c r="H86" s="16">
        <v>0.85099999999999998</v>
      </c>
      <c r="I86" s="16">
        <v>0.88</v>
      </c>
      <c r="J86" s="16">
        <v>0.88100000000000001</v>
      </c>
      <c r="K86" s="16">
        <v>0.91900000000000004</v>
      </c>
      <c r="L86" s="22"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1125</v>
      </c>
      <c r="G97" s="335"/>
      <c r="H97" s="335"/>
      <c r="I97" s="335"/>
      <c r="J97" s="335"/>
      <c r="K97" s="335"/>
      <c r="L97" s="335"/>
      <c r="M97" s="335"/>
      <c r="O97" s="2"/>
    </row>
    <row r="98" spans="2:15" ht="42" customHeight="1" x14ac:dyDescent="0.25">
      <c r="B98" s="2"/>
      <c r="D98" s="350" t="s">
        <v>36</v>
      </c>
      <c r="E98" s="350"/>
      <c r="F98" s="335" t="s">
        <v>1126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9:13" x14ac:dyDescent="0.25">
      <c r="M113" s="14" t="s">
        <v>70</v>
      </c>
    </row>
    <row r="125" spans="9:13" x14ac:dyDescent="0.25">
      <c r="I125" s="30"/>
      <c r="J125" s="30"/>
      <c r="K125" s="30"/>
    </row>
    <row r="126" spans="9:13" x14ac:dyDescent="0.25">
      <c r="I126" s="30"/>
      <c r="J126" s="30"/>
      <c r="K126" s="30"/>
    </row>
    <row r="127" spans="9:13" x14ac:dyDescent="0.25">
      <c r="I127" s="30"/>
      <c r="J127" s="30"/>
      <c r="K127" s="30"/>
    </row>
    <row r="128" spans="9:13" x14ac:dyDescent="0.25">
      <c r="I128" s="30"/>
      <c r="J128" s="30"/>
      <c r="K128" s="30"/>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414" priority="33">
      <formula>+IF($F$43="no",1,0)</formula>
    </cfRule>
  </conditionalFormatting>
  <conditionalFormatting sqref="F32:M32">
    <cfRule type="expression" dxfId="1413" priority="32">
      <formula>+IF($Q$30="NA",1,0)</formula>
    </cfRule>
  </conditionalFormatting>
  <conditionalFormatting sqref="F47:M47">
    <cfRule type="expression" dxfId="1412" priority="30">
      <formula>+IF($Q$47=0,1,0)</formula>
    </cfRule>
  </conditionalFormatting>
  <conditionalFormatting sqref="F73:G73">
    <cfRule type="cellIs" dxfId="1411" priority="16" operator="equal">
      <formula>"optimo"</formula>
    </cfRule>
    <cfRule type="cellIs" dxfId="1410" priority="17" operator="equal">
      <formula>"critico"</formula>
    </cfRule>
  </conditionalFormatting>
  <conditionalFormatting sqref="H73:I73">
    <cfRule type="cellIs" dxfId="1409" priority="14" operator="equal">
      <formula>"Adecuado"</formula>
    </cfRule>
    <cfRule type="cellIs" dxfId="1408" priority="15" operator="equal">
      <formula>"en riesgo"</formula>
    </cfRule>
  </conditionalFormatting>
  <conditionalFormatting sqref="J73:K73">
    <cfRule type="cellIs" dxfId="1407" priority="12" operator="equal">
      <formula>"Adecuado"</formula>
    </cfRule>
    <cfRule type="cellIs" dxfId="1406" priority="13" operator="equal">
      <formula>"en riesgo"</formula>
    </cfRule>
  </conditionalFormatting>
  <conditionalFormatting sqref="L73:M73">
    <cfRule type="cellIs" dxfId="1405" priority="10" operator="equal">
      <formula>"optimo"</formula>
    </cfRule>
    <cfRule type="cellIs" dxfId="1404" priority="11" operator="equal">
      <formula>"critico"</formula>
    </cfRule>
  </conditionalFormatting>
  <conditionalFormatting sqref="F75:M86">
    <cfRule type="expression" dxfId="1403" priority="9">
      <formula>+IF($AK75=0,1)</formula>
    </cfRule>
  </conditionalFormatting>
  <conditionalFormatting sqref="F103:G104">
    <cfRule type="expression" dxfId="1402" priority="8">
      <formula>+IF($G$102="No",1,0)</formula>
    </cfRule>
  </conditionalFormatting>
  <conditionalFormatting sqref="F51">
    <cfRule type="expression" dxfId="1401" priority="7">
      <formula>+IF($F$43="no",1,0)</formula>
    </cfRule>
  </conditionalFormatting>
  <conditionalFormatting sqref="I51">
    <cfRule type="expression" dxfId="1400" priority="6">
      <formula>+IF($F$51="no",1,0)</formula>
    </cfRule>
  </conditionalFormatting>
  <conditionalFormatting sqref="F33:M33">
    <cfRule type="expression" dxfId="1399" priority="5">
      <formula>+IF($Q$30="NA",1,0)</formula>
    </cfRule>
  </conditionalFormatting>
  <conditionalFormatting sqref="F33:M33">
    <cfRule type="expression" dxfId="139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8">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275</v>
      </c>
      <c r="O10" s="2"/>
    </row>
    <row r="11" spans="2:24" ht="3.95" customHeight="1" x14ac:dyDescent="0.25">
      <c r="B11" s="2"/>
      <c r="D11" s="6"/>
      <c r="O11" s="2"/>
    </row>
    <row r="12" spans="2:24" ht="36" customHeight="1" x14ac:dyDescent="0.25">
      <c r="B12" s="2"/>
      <c r="D12" s="329" t="s">
        <v>5</v>
      </c>
      <c r="E12" s="330"/>
      <c r="F12" s="331" t="s">
        <v>276</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1115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1116</v>
      </c>
      <c r="G59" s="335"/>
      <c r="H59" s="335"/>
      <c r="I59" s="335"/>
      <c r="J59" s="335"/>
      <c r="K59" s="335"/>
      <c r="L59" s="335"/>
      <c r="M59" s="335"/>
      <c r="O59" s="2"/>
    </row>
    <row r="60" spans="2:15" ht="66" customHeight="1" x14ac:dyDescent="0.25">
      <c r="B60" s="2"/>
      <c r="D60" s="350" t="s">
        <v>35</v>
      </c>
      <c r="E60" s="350"/>
      <c r="F60" s="335" t="s">
        <v>1117</v>
      </c>
      <c r="G60" s="335"/>
      <c r="H60" s="335"/>
      <c r="I60" s="335"/>
      <c r="J60" s="335"/>
      <c r="K60" s="335"/>
      <c r="L60" s="335"/>
      <c r="M60" s="335"/>
      <c r="O60" s="2"/>
    </row>
    <row r="61" spans="2:15" ht="41.25" customHeight="1" x14ac:dyDescent="0.25">
      <c r="B61" s="2"/>
      <c r="D61" s="350" t="s">
        <v>36</v>
      </c>
      <c r="E61" s="350"/>
      <c r="F61" s="331" t="s">
        <v>1118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0.89900000000000002</v>
      </c>
      <c r="H75" s="16">
        <v>0.9</v>
      </c>
      <c r="I75" s="16">
        <v>0.94899999999999995</v>
      </c>
      <c r="J75" s="16">
        <v>0.95</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0.89900000000000002</v>
      </c>
      <c r="H76" s="16">
        <v>0.9</v>
      </c>
      <c r="I76" s="16">
        <v>0.94899999999999995</v>
      </c>
      <c r="J76" s="16">
        <v>0.95</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0.89900000000000002</v>
      </c>
      <c r="H78" s="16">
        <v>0.9</v>
      </c>
      <c r="I78" s="16">
        <v>0.94899999999999995</v>
      </c>
      <c r="J78" s="16">
        <v>0.95</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0.89900000000000002</v>
      </c>
      <c r="H79" s="16">
        <v>0.9</v>
      </c>
      <c r="I79" s="16">
        <v>0.94899999999999995</v>
      </c>
      <c r="J79" s="16">
        <v>0.95</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0.89900000000000002</v>
      </c>
      <c r="H81" s="16">
        <v>0.9</v>
      </c>
      <c r="I81" s="16">
        <v>0.94899999999999995</v>
      </c>
      <c r="J81" s="16">
        <v>0.95</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0.89900000000000002</v>
      </c>
      <c r="H82" s="16">
        <v>0.9</v>
      </c>
      <c r="I82" s="16">
        <v>0.94899999999999995</v>
      </c>
      <c r="J82" s="16">
        <v>0.95</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0.89900000000000002</v>
      </c>
      <c r="H84" s="16">
        <v>0.9</v>
      </c>
      <c r="I84" s="16">
        <v>0.94899999999999995</v>
      </c>
      <c r="J84" s="16">
        <v>0.95</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0.89900000000000002</v>
      </c>
      <c r="H85" s="16">
        <v>0.9</v>
      </c>
      <c r="I85" s="16">
        <v>0.94899999999999995</v>
      </c>
      <c r="J85" s="16">
        <v>0.95</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1067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1119</v>
      </c>
      <c r="G97" s="335"/>
      <c r="H97" s="335"/>
      <c r="I97" s="335"/>
      <c r="J97" s="335"/>
      <c r="K97" s="335"/>
      <c r="L97" s="335"/>
      <c r="M97" s="335"/>
      <c r="O97" s="2"/>
    </row>
    <row r="98" spans="2:15" ht="42" customHeight="1" x14ac:dyDescent="0.25">
      <c r="B98" s="2"/>
      <c r="D98" s="350" t="s">
        <v>36</v>
      </c>
      <c r="E98" s="350"/>
      <c r="F98" s="335" t="s">
        <v>1120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97" priority="24">
      <formula>+IF($F$43="no",1,0)</formula>
    </cfRule>
  </conditionalFormatting>
  <conditionalFormatting sqref="F32:M32">
    <cfRule type="expression" dxfId="1396" priority="23">
      <formula>+IF($Q$30="NA",1,0)</formula>
    </cfRule>
  </conditionalFormatting>
  <conditionalFormatting sqref="F47:M47">
    <cfRule type="expression" dxfId="1395" priority="21">
      <formula>+IF($Q$47=0,1,0)</formula>
    </cfRule>
  </conditionalFormatting>
  <conditionalFormatting sqref="F73:G73">
    <cfRule type="cellIs" dxfId="1394" priority="18" operator="equal">
      <formula>"optimo"</formula>
    </cfRule>
    <cfRule type="cellIs" dxfId="1393" priority="19" operator="equal">
      <formula>"critico"</formula>
    </cfRule>
  </conditionalFormatting>
  <conditionalFormatting sqref="H73:I73">
    <cfRule type="cellIs" dxfId="1392" priority="16" operator="equal">
      <formula>"Adecuado"</formula>
    </cfRule>
    <cfRule type="cellIs" dxfId="1391" priority="17" operator="equal">
      <formula>"en riesgo"</formula>
    </cfRule>
  </conditionalFormatting>
  <conditionalFormatting sqref="J73:K73">
    <cfRule type="cellIs" dxfId="1390" priority="14" operator="equal">
      <formula>"Adecuado"</formula>
    </cfRule>
    <cfRule type="cellIs" dxfId="1389" priority="15" operator="equal">
      <formula>"en riesgo"</formula>
    </cfRule>
  </conditionalFormatting>
  <conditionalFormatting sqref="L73:M73">
    <cfRule type="cellIs" dxfId="1388" priority="12" operator="equal">
      <formula>"optimo"</formula>
    </cfRule>
    <cfRule type="cellIs" dxfId="1387" priority="13" operator="equal">
      <formula>"critico"</formula>
    </cfRule>
  </conditionalFormatting>
  <conditionalFormatting sqref="F75:M86">
    <cfRule type="expression" dxfId="1386" priority="11">
      <formula>+IF($AK75=0,1)</formula>
    </cfRule>
  </conditionalFormatting>
  <conditionalFormatting sqref="F103:G104">
    <cfRule type="expression" dxfId="1385" priority="10">
      <formula>+IF($G$102="No",1,0)</formula>
    </cfRule>
  </conditionalFormatting>
  <conditionalFormatting sqref="F51">
    <cfRule type="expression" dxfId="1384" priority="9">
      <formula>+IF($F$43="no",1,0)</formula>
    </cfRule>
  </conditionalFormatting>
  <conditionalFormatting sqref="I51">
    <cfRule type="expression" dxfId="1383" priority="8">
      <formula>+IF($F$51="no",1,0)</formula>
    </cfRule>
  </conditionalFormatting>
  <conditionalFormatting sqref="F33:M33">
    <cfRule type="expression" dxfId="1382" priority="5">
      <formula>+IF($Q$30="NA",1,0)</formula>
    </cfRule>
  </conditionalFormatting>
  <conditionalFormatting sqref="F33:M33">
    <cfRule type="expression" dxfId="138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9">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277</v>
      </c>
      <c r="O10" s="2"/>
    </row>
    <row r="11" spans="2:24" ht="3.75" customHeight="1" x14ac:dyDescent="0.25">
      <c r="B11" s="2"/>
      <c r="D11" s="6"/>
      <c r="O11" s="2"/>
    </row>
    <row r="12" spans="2:24" ht="36" customHeight="1" x14ac:dyDescent="0.25">
      <c r="B12" s="2"/>
      <c r="D12" s="329" t="s">
        <v>5</v>
      </c>
      <c r="E12" s="330"/>
      <c r="F12" s="331" t="s">
        <v>1161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1111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1112</v>
      </c>
      <c r="G59" s="335"/>
      <c r="H59" s="335"/>
      <c r="I59" s="335"/>
      <c r="J59" s="335"/>
      <c r="K59" s="335"/>
      <c r="L59" s="335"/>
      <c r="M59" s="335"/>
      <c r="O59" s="2"/>
    </row>
    <row r="60" spans="2:15" ht="66" customHeight="1" x14ac:dyDescent="0.25">
      <c r="B60" s="2"/>
      <c r="D60" s="350" t="s">
        <v>35</v>
      </c>
      <c r="E60" s="350"/>
      <c r="F60" s="335" t="s">
        <v>1113</v>
      </c>
      <c r="G60" s="335"/>
      <c r="H60" s="335"/>
      <c r="I60" s="335"/>
      <c r="J60" s="335"/>
      <c r="K60" s="335"/>
      <c r="L60" s="335"/>
      <c r="M60" s="335"/>
      <c r="O60" s="2"/>
    </row>
    <row r="61" spans="2:15" ht="41.25" customHeight="1" x14ac:dyDescent="0.25">
      <c r="B61" s="2"/>
      <c r="D61" s="350" t="s">
        <v>36</v>
      </c>
      <c r="E61" s="350"/>
      <c r="F61" s="331" t="s">
        <v>1114</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0.34899999999999998</v>
      </c>
      <c r="H80" s="16">
        <v>0.35</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2127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2125</v>
      </c>
      <c r="G97" s="335"/>
      <c r="H97" s="335"/>
      <c r="I97" s="335"/>
      <c r="J97" s="335"/>
      <c r="K97" s="335"/>
      <c r="L97" s="335"/>
      <c r="M97" s="335"/>
      <c r="O97" s="2"/>
    </row>
    <row r="98" spans="2:15" ht="42" customHeight="1" x14ac:dyDescent="0.25">
      <c r="B98" s="2"/>
      <c r="D98" s="350" t="s">
        <v>36</v>
      </c>
      <c r="E98" s="350"/>
      <c r="F98" s="335" t="s">
        <v>2126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5" t="s">
        <v>1068</v>
      </c>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80" priority="33">
      <formula>+IF($F$43="no",1,0)</formula>
    </cfRule>
  </conditionalFormatting>
  <conditionalFormatting sqref="F32:M32">
    <cfRule type="expression" dxfId="1379" priority="32">
      <formula>+IF($Q$30="NA",1,0)</formula>
    </cfRule>
  </conditionalFormatting>
  <conditionalFormatting sqref="F47:M47">
    <cfRule type="expression" dxfId="1378" priority="30">
      <formula>+IF($Q$47=0,1,0)</formula>
    </cfRule>
  </conditionalFormatting>
  <conditionalFormatting sqref="F73:G73">
    <cfRule type="cellIs" dxfId="1377" priority="16" operator="equal">
      <formula>"optimo"</formula>
    </cfRule>
    <cfRule type="cellIs" dxfId="1376" priority="17" operator="equal">
      <formula>"critico"</formula>
    </cfRule>
  </conditionalFormatting>
  <conditionalFormatting sqref="H73:I73">
    <cfRule type="cellIs" dxfId="1375" priority="14" operator="equal">
      <formula>"Adecuado"</formula>
    </cfRule>
    <cfRule type="cellIs" dxfId="1374" priority="15" operator="equal">
      <formula>"en riesgo"</formula>
    </cfRule>
  </conditionalFormatting>
  <conditionalFormatting sqref="J73:K73">
    <cfRule type="cellIs" dxfId="1373" priority="12" operator="equal">
      <formula>"Adecuado"</formula>
    </cfRule>
    <cfRule type="cellIs" dxfId="1372" priority="13" operator="equal">
      <formula>"en riesgo"</formula>
    </cfRule>
  </conditionalFormatting>
  <conditionalFormatting sqref="L73:M73">
    <cfRule type="cellIs" dxfId="1371" priority="10" operator="equal">
      <formula>"optimo"</formula>
    </cfRule>
    <cfRule type="cellIs" dxfId="1370" priority="11" operator="equal">
      <formula>"critico"</formula>
    </cfRule>
  </conditionalFormatting>
  <conditionalFormatting sqref="F75:M86">
    <cfRule type="expression" dxfId="1369" priority="9">
      <formula>+IF($AK75=0,1)</formula>
    </cfRule>
  </conditionalFormatting>
  <conditionalFormatting sqref="F103:G104">
    <cfRule type="expression" dxfId="1368" priority="8">
      <formula>+IF($G$102="No",1,0)</formula>
    </cfRule>
  </conditionalFormatting>
  <conditionalFormatting sqref="F51">
    <cfRule type="expression" dxfId="1367" priority="7">
      <formula>+IF($F$43="no",1,0)</formula>
    </cfRule>
  </conditionalFormatting>
  <conditionalFormatting sqref="I51">
    <cfRule type="expression" dxfId="1366" priority="6">
      <formula>+IF($F$51="no",1,0)</formula>
    </cfRule>
  </conditionalFormatting>
  <conditionalFormatting sqref="F33:M33">
    <cfRule type="expression" dxfId="1365" priority="5">
      <formula>+IF($Q$30="NA",1,0)</formula>
    </cfRule>
  </conditionalFormatting>
  <conditionalFormatting sqref="F33:M33">
    <cfRule type="expression" dxfId="136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0070C0"/>
  </sheetPr>
  <dimension ref="B1:AV113"/>
  <sheetViews>
    <sheetView topLeftCell="A49" zoomScaleNormal="100" workbookViewId="0">
      <selection activeCell="L80" sqref="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123</v>
      </c>
      <c r="O10" s="2"/>
    </row>
    <row r="11" spans="2:24" ht="3.95" customHeight="1" x14ac:dyDescent="0.25">
      <c r="B11" s="2"/>
      <c r="D11" s="6"/>
      <c r="O11" s="2"/>
    </row>
    <row r="12" spans="2:24" ht="36" customHeight="1" x14ac:dyDescent="0.25">
      <c r="B12" s="2"/>
      <c r="D12" s="329" t="s">
        <v>5</v>
      </c>
      <c r="E12" s="330"/>
      <c r="F12" s="331" t="s">
        <v>1910</v>
      </c>
      <c r="G12" s="332"/>
      <c r="H12" s="332"/>
      <c r="I12" s="332"/>
      <c r="J12" s="332"/>
      <c r="K12" s="332"/>
      <c r="L12" s="332"/>
      <c r="M12" s="333"/>
      <c r="O12" s="2"/>
      <c r="W12" s="3" t="str">
        <f>+F23</f>
        <v>Mensual</v>
      </c>
      <c r="X12" s="3" t="str">
        <f>+F71</f>
        <v>Marzo</v>
      </c>
    </row>
    <row r="13" spans="2:24" ht="3.95" customHeight="1" x14ac:dyDescent="0.25">
      <c r="B13" s="2"/>
      <c r="O13" s="2"/>
    </row>
    <row r="14" spans="2:24" ht="36" customHeight="1" x14ac:dyDescent="0.25">
      <c r="B14" s="2"/>
      <c r="D14" s="329" t="s">
        <v>6</v>
      </c>
      <c r="E14" s="330"/>
      <c r="F14" s="331" t="s">
        <v>1911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0.9</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1907</v>
      </c>
      <c r="G59" s="335"/>
      <c r="H59" s="335"/>
      <c r="I59" s="335"/>
      <c r="J59" s="335"/>
      <c r="K59" s="335"/>
      <c r="L59" s="335"/>
      <c r="M59" s="335"/>
      <c r="O59" s="2"/>
    </row>
    <row r="60" spans="2:15" ht="27" customHeight="1" x14ac:dyDescent="0.25">
      <c r="B60" s="2"/>
      <c r="D60" s="350" t="s">
        <v>35</v>
      </c>
      <c r="E60" s="350"/>
      <c r="F60" s="335" t="s">
        <v>1908</v>
      </c>
      <c r="G60" s="335"/>
      <c r="H60" s="335"/>
      <c r="I60" s="335"/>
      <c r="J60" s="335"/>
      <c r="K60" s="335"/>
      <c r="L60" s="335"/>
      <c r="M60" s="335"/>
      <c r="O60" s="2"/>
    </row>
    <row r="61" spans="2:15" ht="27" customHeight="1" x14ac:dyDescent="0.25">
      <c r="B61" s="2"/>
      <c r="D61" s="350" t="s">
        <v>36</v>
      </c>
      <c r="E61" s="350"/>
      <c r="F61" s="335" t="s">
        <v>1909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v>0.109</v>
      </c>
      <c r="H78" s="16">
        <v>0.11</v>
      </c>
      <c r="I78" s="16">
        <v>0.14899999999999999</v>
      </c>
      <c r="J78" s="16">
        <v>0.15</v>
      </c>
      <c r="K78" s="16">
        <v>0.24399999999999999</v>
      </c>
      <c r="L78" s="16">
        <v>0.24461722488038279</v>
      </c>
      <c r="M78" s="16"/>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16">
        <v>0.129</v>
      </c>
      <c r="H79" s="16">
        <v>0.14000000000000001</v>
      </c>
      <c r="I79" s="16">
        <v>0.19900000000000001</v>
      </c>
      <c r="J79" s="16">
        <v>0.2</v>
      </c>
      <c r="K79" s="16">
        <v>0.28799999999999998</v>
      </c>
      <c r="L79" s="16">
        <v>0.28947368421052633</v>
      </c>
      <c r="M79" s="16"/>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16">
        <v>0.159</v>
      </c>
      <c r="H80" s="16">
        <v>0.16</v>
      </c>
      <c r="I80" s="16">
        <v>0.249</v>
      </c>
      <c r="J80" s="16">
        <v>0.25</v>
      </c>
      <c r="K80" s="16">
        <v>0.30599999999999999</v>
      </c>
      <c r="L80" s="16">
        <v>0.30651913875598086</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v>0.20899999999999999</v>
      </c>
      <c r="H81" s="16">
        <v>0.2</v>
      </c>
      <c r="I81" s="16">
        <v>0.29899999999999999</v>
      </c>
      <c r="J81" s="16">
        <v>0.3</v>
      </c>
      <c r="K81" s="16">
        <v>0.35399999999999998</v>
      </c>
      <c r="L81" s="16">
        <v>0.35496411483253587</v>
      </c>
      <c r="M81" s="16"/>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16">
        <v>0.25900000000000001</v>
      </c>
      <c r="H82" s="16">
        <v>0.25</v>
      </c>
      <c r="I82" s="16">
        <v>0.34899999999999998</v>
      </c>
      <c r="J82" s="16">
        <v>0.35</v>
      </c>
      <c r="K82" s="16">
        <v>0.40200000000000002</v>
      </c>
      <c r="L82" s="16">
        <v>0.40340909090909088</v>
      </c>
      <c r="M82" s="16"/>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16">
        <v>0.309</v>
      </c>
      <c r="H83" s="16">
        <v>0.3</v>
      </c>
      <c r="I83" s="16">
        <v>0.39900000000000002</v>
      </c>
      <c r="J83" s="16">
        <v>0.4</v>
      </c>
      <c r="K83" s="16">
        <v>0.45100000000000001</v>
      </c>
      <c r="L83" s="16">
        <v>0.45185406698564595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v>0.39900000000000002</v>
      </c>
      <c r="H84" s="16">
        <v>0.4</v>
      </c>
      <c r="I84" s="16">
        <v>0.44900000000000001</v>
      </c>
      <c r="J84" s="16">
        <v>0.45</v>
      </c>
      <c r="K84" s="16">
        <v>0.499</v>
      </c>
      <c r="L84" s="16"/>
      <c r="M84" s="16">
        <v>0.5</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16">
        <v>0.39900000000000002</v>
      </c>
      <c r="H85" s="16">
        <v>0.4</v>
      </c>
      <c r="I85" s="16">
        <v>0.44900000000000001</v>
      </c>
      <c r="J85" s="16">
        <v>0.45</v>
      </c>
      <c r="K85" s="16">
        <v>0.499</v>
      </c>
      <c r="L85" s="16"/>
      <c r="M85" s="16">
        <v>0.5</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16">
        <v>0.39900000000000002</v>
      </c>
      <c r="H86" s="16">
        <v>0.4</v>
      </c>
      <c r="I86" s="16">
        <v>0.44900000000000001</v>
      </c>
      <c r="J86" s="16">
        <v>0.45</v>
      </c>
      <c r="K86" s="16">
        <v>0.499</v>
      </c>
      <c r="L86" s="16"/>
      <c r="M86" s="16">
        <v>0.5</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2106</v>
      </c>
      <c r="G97" s="335"/>
      <c r="H97" s="335"/>
      <c r="I97" s="335"/>
      <c r="J97" s="335"/>
      <c r="K97" s="335"/>
      <c r="L97" s="335"/>
      <c r="M97" s="335"/>
      <c r="O97" s="2"/>
    </row>
    <row r="98" spans="2:15" ht="28.5" customHeight="1" x14ac:dyDescent="0.25">
      <c r="B98" s="2"/>
      <c r="D98" s="350" t="s">
        <v>36</v>
      </c>
      <c r="E98" s="350"/>
      <c r="F98" s="335" t="s">
        <v>624</v>
      </c>
      <c r="G98" s="335"/>
      <c r="H98" s="335"/>
      <c r="I98" s="335"/>
      <c r="J98" s="335"/>
      <c r="K98" s="335"/>
      <c r="L98" s="335"/>
      <c r="M98" s="335"/>
      <c r="O98" s="2"/>
    </row>
    <row r="99" spans="2:15" ht="3.95" customHeight="1" x14ac:dyDescent="0.25">
      <c r="B99" s="2"/>
      <c r="O99" s="2"/>
    </row>
    <row r="100" spans="2:15" ht="93.75" customHeight="1" x14ac:dyDescent="0.25">
      <c r="B100" s="2"/>
      <c r="D100" s="329" t="s">
        <v>62</v>
      </c>
      <c r="E100" s="330"/>
      <c r="F100" s="331" t="s">
        <v>2107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36" priority="29">
      <formula>+IF($F$43="no",1,0)</formula>
    </cfRule>
  </conditionalFormatting>
  <conditionalFormatting sqref="F32:M33">
    <cfRule type="expression" dxfId="3335" priority="28">
      <formula>+IF($Q$30="NA",1,0)</formula>
    </cfRule>
  </conditionalFormatting>
  <conditionalFormatting sqref="F33:M33">
    <cfRule type="expression" dxfId="3334" priority="27">
      <formula>+IF($Q$33=0,1,0)</formula>
    </cfRule>
  </conditionalFormatting>
  <conditionalFormatting sqref="F47:M47">
    <cfRule type="expression" dxfId="3333" priority="26">
      <formula>+IF($Q$47=0,1,0)</formula>
    </cfRule>
  </conditionalFormatting>
  <conditionalFormatting sqref="F73:G73">
    <cfRule type="cellIs" dxfId="3332" priority="20" operator="equal">
      <formula>"optimo"</formula>
    </cfRule>
    <cfRule type="cellIs" dxfId="3331" priority="21" operator="equal">
      <formula>"critico"</formula>
    </cfRule>
  </conditionalFormatting>
  <conditionalFormatting sqref="H73:I73">
    <cfRule type="cellIs" dxfId="3330" priority="18" operator="equal">
      <formula>"Adecuado"</formula>
    </cfRule>
    <cfRule type="cellIs" dxfId="3329" priority="19" operator="equal">
      <formula>"en riesgo"</formula>
    </cfRule>
  </conditionalFormatting>
  <conditionalFormatting sqref="J73:K73">
    <cfRule type="cellIs" dxfId="3328" priority="16" operator="equal">
      <formula>"Adecuado"</formula>
    </cfRule>
    <cfRule type="cellIs" dxfId="3327" priority="17" operator="equal">
      <formula>"en riesgo"</formula>
    </cfRule>
  </conditionalFormatting>
  <conditionalFormatting sqref="L73:M73">
    <cfRule type="cellIs" dxfId="3326" priority="14" operator="equal">
      <formula>"optimo"</formula>
    </cfRule>
    <cfRule type="cellIs" dxfId="3325" priority="15" operator="equal">
      <formula>"critico"</formula>
    </cfRule>
  </conditionalFormatting>
  <conditionalFormatting sqref="F75:M86">
    <cfRule type="expression" dxfId="3324" priority="13">
      <formula>+IF($AK75=0,1)</formula>
    </cfRule>
  </conditionalFormatting>
  <conditionalFormatting sqref="F103:G104">
    <cfRule type="expression" dxfId="3323" priority="12">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0">
    <tabColor rgb="FF0070C0"/>
  </sheetPr>
  <dimension ref="B1:AV113"/>
  <sheetViews>
    <sheetView zoomScale="90" zoomScaleNormal="9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278</v>
      </c>
      <c r="O10" s="2"/>
    </row>
    <row r="11" spans="2:24" ht="3.95" customHeight="1" x14ac:dyDescent="0.25">
      <c r="B11" s="2"/>
      <c r="D11" s="6"/>
      <c r="O11" s="2"/>
    </row>
    <row r="12" spans="2:24" ht="36" customHeight="1" x14ac:dyDescent="0.25">
      <c r="B12" s="2"/>
      <c r="D12" s="329" t="s">
        <v>5</v>
      </c>
      <c r="E12" s="330"/>
      <c r="F12" s="331" t="s">
        <v>1104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1105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0</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1106</v>
      </c>
      <c r="G59" s="335"/>
      <c r="H59" s="335"/>
      <c r="I59" s="335"/>
      <c r="J59" s="335"/>
      <c r="K59" s="335"/>
      <c r="L59" s="335"/>
      <c r="M59" s="335"/>
      <c r="O59" s="2"/>
    </row>
    <row r="60" spans="2:15" ht="66" customHeight="1" x14ac:dyDescent="0.25">
      <c r="B60" s="2"/>
      <c r="D60" s="350" t="s">
        <v>35</v>
      </c>
      <c r="E60" s="350"/>
      <c r="F60" s="335" t="s">
        <v>1107</v>
      </c>
      <c r="G60" s="335"/>
      <c r="H60" s="335"/>
      <c r="I60" s="335"/>
      <c r="J60" s="335"/>
      <c r="K60" s="335"/>
      <c r="L60" s="335"/>
      <c r="M60" s="335"/>
      <c r="O60" s="2"/>
    </row>
    <row r="61" spans="2:15" ht="41.25" customHeight="1" x14ac:dyDescent="0.25">
      <c r="B61" s="2"/>
      <c r="D61" s="350" t="s">
        <v>36</v>
      </c>
      <c r="E61" s="350"/>
      <c r="F61" s="331" t="s">
        <v>1108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7.9000000000000001E-2</v>
      </c>
      <c r="H77" s="16">
        <v>0.08</v>
      </c>
      <c r="I77" s="16">
        <v>0.16900000000000001</v>
      </c>
      <c r="J77" s="16">
        <v>0.17</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0.32900000000000001</v>
      </c>
      <c r="H80" s="16">
        <v>0.33</v>
      </c>
      <c r="I80" s="16">
        <v>0.41899999999999998</v>
      </c>
      <c r="J80" s="16">
        <v>0.42</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0.57899999999999996</v>
      </c>
      <c r="H83" s="16">
        <v>0.57999999999999996</v>
      </c>
      <c r="I83" s="16">
        <v>0.66900000000000004</v>
      </c>
      <c r="J83" s="16">
        <v>0.67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0.82899999999999996</v>
      </c>
      <c r="H86" s="16">
        <v>0.83</v>
      </c>
      <c r="I86" s="16">
        <v>0.91900000000000004</v>
      </c>
      <c r="J86" s="16">
        <v>0.92</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2128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1109</v>
      </c>
      <c r="G97" s="335"/>
      <c r="H97" s="335"/>
      <c r="I97" s="335"/>
      <c r="J97" s="335"/>
      <c r="K97" s="335"/>
      <c r="L97" s="335"/>
      <c r="M97" s="335"/>
      <c r="O97" s="2"/>
    </row>
    <row r="98" spans="2:15" ht="42" customHeight="1" x14ac:dyDescent="0.25">
      <c r="B98" s="2"/>
      <c r="D98" s="350" t="s">
        <v>36</v>
      </c>
      <c r="E98" s="350"/>
      <c r="F98" s="335" t="s">
        <v>1110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63" priority="33">
      <formula>+IF($F$43="no",1,0)</formula>
    </cfRule>
  </conditionalFormatting>
  <conditionalFormatting sqref="F32:M32">
    <cfRule type="expression" dxfId="1362" priority="32">
      <formula>+IF($Q$30="NA",1,0)</formula>
    </cfRule>
  </conditionalFormatting>
  <conditionalFormatting sqref="F47:M47">
    <cfRule type="expression" dxfId="1361" priority="30">
      <formula>+IF($Q$47=0,1,0)</formula>
    </cfRule>
  </conditionalFormatting>
  <conditionalFormatting sqref="F73:G73">
    <cfRule type="cellIs" dxfId="1360" priority="16" operator="equal">
      <formula>"optimo"</formula>
    </cfRule>
    <cfRule type="cellIs" dxfId="1359" priority="17" operator="equal">
      <formula>"critico"</formula>
    </cfRule>
  </conditionalFormatting>
  <conditionalFormatting sqref="H73:I73">
    <cfRule type="cellIs" dxfId="1358" priority="14" operator="equal">
      <formula>"Adecuado"</formula>
    </cfRule>
    <cfRule type="cellIs" dxfId="1357" priority="15" operator="equal">
      <formula>"en riesgo"</formula>
    </cfRule>
  </conditionalFormatting>
  <conditionalFormatting sqref="J73:K73">
    <cfRule type="cellIs" dxfId="1356" priority="12" operator="equal">
      <formula>"Adecuado"</formula>
    </cfRule>
    <cfRule type="cellIs" dxfId="1355" priority="13" operator="equal">
      <formula>"en riesgo"</formula>
    </cfRule>
  </conditionalFormatting>
  <conditionalFormatting sqref="L73:M73">
    <cfRule type="cellIs" dxfId="1354" priority="10" operator="equal">
      <formula>"optimo"</formula>
    </cfRule>
    <cfRule type="cellIs" dxfId="1353" priority="11" operator="equal">
      <formula>"critico"</formula>
    </cfRule>
  </conditionalFormatting>
  <conditionalFormatting sqref="F75:M86">
    <cfRule type="expression" dxfId="1352" priority="9">
      <formula>+IF($AK75=0,1)</formula>
    </cfRule>
  </conditionalFormatting>
  <conditionalFormatting sqref="F103:G104">
    <cfRule type="expression" dxfId="1351" priority="8">
      <formula>+IF($G$102="No",1,0)</formula>
    </cfRule>
  </conditionalFormatting>
  <conditionalFormatting sqref="F51">
    <cfRule type="expression" dxfId="1350" priority="7">
      <formula>+IF($F$43="no",1,0)</formula>
    </cfRule>
  </conditionalFormatting>
  <conditionalFormatting sqref="I51">
    <cfRule type="expression" dxfId="1349" priority="6">
      <formula>+IF($F$51="no",1,0)</formula>
    </cfRule>
  </conditionalFormatting>
  <conditionalFormatting sqref="F33:M33">
    <cfRule type="expression" dxfId="1348" priority="5">
      <formula>+IF($Q$30="NA",1,0)</formula>
    </cfRule>
  </conditionalFormatting>
  <conditionalFormatting sqref="F33:M33">
    <cfRule type="expression" dxfId="134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1">
    <tabColor rgb="FF0070C0"/>
  </sheetPr>
  <dimension ref="B1:AV113"/>
  <sheetViews>
    <sheetView topLeftCell="A69" zoomScale="90" zoomScaleNormal="90" workbookViewId="0">
      <selection activeCell="F88" sqref="F88:M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280</v>
      </c>
      <c r="O10" s="2"/>
    </row>
    <row r="11" spans="2:24" ht="3.95" customHeight="1" x14ac:dyDescent="0.25">
      <c r="B11" s="2"/>
      <c r="D11" s="6"/>
      <c r="O11" s="2"/>
    </row>
    <row r="12" spans="2:24" ht="36" customHeight="1" x14ac:dyDescent="0.25">
      <c r="B12" s="2"/>
      <c r="D12" s="329" t="s">
        <v>5</v>
      </c>
      <c r="E12" s="330"/>
      <c r="F12" s="331" t="s">
        <v>2129</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2130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17">
        <v>1</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2132</v>
      </c>
      <c r="G59" s="335"/>
      <c r="H59" s="335"/>
      <c r="I59" s="335"/>
      <c r="J59" s="335"/>
      <c r="K59" s="335"/>
      <c r="L59" s="335"/>
      <c r="M59" s="335"/>
      <c r="O59" s="2"/>
    </row>
    <row r="60" spans="2:15" ht="66" customHeight="1" x14ac:dyDescent="0.25">
      <c r="B60" s="2"/>
      <c r="D60" s="350" t="s">
        <v>35</v>
      </c>
      <c r="E60" s="350"/>
      <c r="F60" s="335" t="s">
        <v>2131</v>
      </c>
      <c r="G60" s="335"/>
      <c r="H60" s="335"/>
      <c r="I60" s="335"/>
      <c r="J60" s="335"/>
      <c r="K60" s="335"/>
      <c r="L60" s="335"/>
      <c r="M60" s="335"/>
      <c r="O60" s="2"/>
    </row>
    <row r="61" spans="2:15" ht="41.25" customHeight="1" x14ac:dyDescent="0.25">
      <c r="B61" s="2"/>
      <c r="D61" s="350" t="s">
        <v>36</v>
      </c>
      <c r="E61" s="350"/>
      <c r="F61" s="331" t="s">
        <v>2133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9.9000000000000005E-2</v>
      </c>
      <c r="H78" s="16">
        <v>0.1</v>
      </c>
      <c r="I78" s="16">
        <v>0.19900000000000001</v>
      </c>
      <c r="J78" s="16">
        <v>0.2</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0.39900000000000002</v>
      </c>
      <c r="H82" s="16">
        <v>0.4</v>
      </c>
      <c r="I82" s="16">
        <v>0.499</v>
      </c>
      <c r="J82" s="16">
        <v>0.5</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0.89900000000000002</v>
      </c>
      <c r="H86" s="16">
        <v>0.9</v>
      </c>
      <c r="I86" s="16">
        <v>0.97899999999999998</v>
      </c>
      <c r="J86" s="16">
        <v>0.98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227.25" customHeight="1" x14ac:dyDescent="0.25">
      <c r="B88" s="2"/>
      <c r="D88" s="329" t="s">
        <v>59</v>
      </c>
      <c r="E88" s="330"/>
      <c r="F88" s="331" t="s">
        <v>2134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2135</v>
      </c>
      <c r="G97" s="335"/>
      <c r="H97" s="335"/>
      <c r="I97" s="335"/>
      <c r="J97" s="335"/>
      <c r="K97" s="335"/>
      <c r="L97" s="335"/>
      <c r="M97" s="335"/>
      <c r="O97" s="2"/>
    </row>
    <row r="98" spans="2:15" ht="42" customHeight="1" x14ac:dyDescent="0.25">
      <c r="B98" s="2"/>
      <c r="D98" s="350" t="s">
        <v>36</v>
      </c>
      <c r="E98" s="350"/>
      <c r="F98" s="335" t="s">
        <v>2136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5" t="s">
        <v>1069</v>
      </c>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46" priority="33">
      <formula>+IF($F$43="no",1,0)</formula>
    </cfRule>
  </conditionalFormatting>
  <conditionalFormatting sqref="F32:M32">
    <cfRule type="expression" dxfId="1345" priority="32">
      <formula>+IF($Q$30="NA",1,0)</formula>
    </cfRule>
  </conditionalFormatting>
  <conditionalFormatting sqref="F47:M47">
    <cfRule type="expression" dxfId="1344" priority="30">
      <formula>+IF($Q$47=0,1,0)</formula>
    </cfRule>
  </conditionalFormatting>
  <conditionalFormatting sqref="F73:G73">
    <cfRule type="cellIs" dxfId="1343" priority="16" operator="equal">
      <formula>"optimo"</formula>
    </cfRule>
    <cfRule type="cellIs" dxfId="1342" priority="17" operator="equal">
      <formula>"critico"</formula>
    </cfRule>
  </conditionalFormatting>
  <conditionalFormatting sqref="H73:I73">
    <cfRule type="cellIs" dxfId="1341" priority="14" operator="equal">
      <formula>"Adecuado"</formula>
    </cfRule>
    <cfRule type="cellIs" dxfId="1340" priority="15" operator="equal">
      <formula>"en riesgo"</formula>
    </cfRule>
  </conditionalFormatting>
  <conditionalFormatting sqref="J73:K73">
    <cfRule type="cellIs" dxfId="1339" priority="12" operator="equal">
      <formula>"Adecuado"</formula>
    </cfRule>
    <cfRule type="cellIs" dxfId="1338" priority="13" operator="equal">
      <formula>"en riesgo"</formula>
    </cfRule>
  </conditionalFormatting>
  <conditionalFormatting sqref="L73:M73">
    <cfRule type="cellIs" dxfId="1337" priority="10" operator="equal">
      <formula>"optimo"</formula>
    </cfRule>
    <cfRule type="cellIs" dxfId="1336" priority="11" operator="equal">
      <formula>"critico"</formula>
    </cfRule>
  </conditionalFormatting>
  <conditionalFormatting sqref="F75:M86">
    <cfRule type="expression" dxfId="1335" priority="9">
      <formula>+IF($AK75=0,1)</formula>
    </cfRule>
  </conditionalFormatting>
  <conditionalFormatting sqref="F103:G104">
    <cfRule type="expression" dxfId="1334" priority="8">
      <formula>+IF($G$102="No",1,0)</formula>
    </cfRule>
  </conditionalFormatting>
  <conditionalFormatting sqref="F51">
    <cfRule type="expression" dxfId="1333" priority="7">
      <formula>+IF($F$43="no",1,0)</formula>
    </cfRule>
  </conditionalFormatting>
  <conditionalFormatting sqref="I51">
    <cfRule type="expression" dxfId="1332" priority="6">
      <formula>+IF($F$51="no",1,0)</formula>
    </cfRule>
  </conditionalFormatting>
  <conditionalFormatting sqref="F33:M33">
    <cfRule type="expression" dxfId="1331" priority="5">
      <formula>+IF($Q$30="NA",1,0)</formula>
    </cfRule>
  </conditionalFormatting>
  <conditionalFormatting sqref="F33:M33">
    <cfRule type="expression" dxfId="1330"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2">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281</v>
      </c>
      <c r="O10" s="2"/>
    </row>
    <row r="11" spans="2:24" ht="3.95" customHeight="1" x14ac:dyDescent="0.25">
      <c r="B11" s="2"/>
      <c r="D11" s="6"/>
      <c r="O11" s="2"/>
    </row>
    <row r="12" spans="2:24" ht="36" customHeight="1" x14ac:dyDescent="0.25">
      <c r="B12" s="2"/>
      <c r="D12" s="329" t="s">
        <v>5</v>
      </c>
      <c r="E12" s="330"/>
      <c r="F12" s="331" t="s">
        <v>282</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1100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1101</v>
      </c>
      <c r="G59" s="335"/>
      <c r="H59" s="335"/>
      <c r="I59" s="335"/>
      <c r="J59" s="335"/>
      <c r="K59" s="335"/>
      <c r="L59" s="335"/>
      <c r="M59" s="335"/>
      <c r="O59" s="2"/>
    </row>
    <row r="60" spans="2:15" ht="66" customHeight="1" x14ac:dyDescent="0.25">
      <c r="B60" s="2"/>
      <c r="D60" s="350" t="s">
        <v>35</v>
      </c>
      <c r="E60" s="350"/>
      <c r="F60" s="335" t="s">
        <v>1102</v>
      </c>
      <c r="G60" s="335"/>
      <c r="H60" s="335"/>
      <c r="I60" s="335"/>
      <c r="J60" s="335"/>
      <c r="K60" s="335"/>
      <c r="L60" s="335"/>
      <c r="M60" s="335"/>
      <c r="O60" s="2"/>
    </row>
    <row r="61" spans="2:15" ht="41.25" customHeight="1" x14ac:dyDescent="0.25">
      <c r="B61" s="2"/>
      <c r="D61" s="350" t="s">
        <v>36</v>
      </c>
      <c r="E61" s="350"/>
      <c r="F61" s="331" t="s">
        <v>1103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0.19900000000000001</v>
      </c>
      <c r="J77" s="16">
        <v>0.2</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0.39900000000000002</v>
      </c>
      <c r="H80" s="16">
        <v>0.4</v>
      </c>
      <c r="I80" s="16">
        <v>0.499</v>
      </c>
      <c r="J80" s="16">
        <v>0.5</v>
      </c>
      <c r="K80" s="16">
        <v>0.59899999999999998</v>
      </c>
      <c r="L80" s="16">
        <v>0.6</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0.89900000000000002</v>
      </c>
      <c r="H86" s="16">
        <v>0.9</v>
      </c>
      <c r="I86" s="16">
        <v>0.97899999999999998</v>
      </c>
      <c r="J86" s="16">
        <v>0.98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14" customHeight="1" x14ac:dyDescent="0.25">
      <c r="B88" s="2"/>
      <c r="D88" s="329" t="s">
        <v>59</v>
      </c>
      <c r="E88" s="330"/>
      <c r="F88" s="331" t="s">
        <v>2137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2138</v>
      </c>
      <c r="G97" s="335"/>
      <c r="H97" s="335"/>
      <c r="I97" s="335"/>
      <c r="J97" s="335"/>
      <c r="K97" s="335"/>
      <c r="L97" s="335"/>
      <c r="M97" s="335"/>
      <c r="O97" s="2"/>
    </row>
    <row r="98" spans="2:15" ht="42" customHeight="1" x14ac:dyDescent="0.25">
      <c r="B98" s="2"/>
      <c r="D98" s="350" t="s">
        <v>36</v>
      </c>
      <c r="E98" s="350"/>
      <c r="F98" s="335" t="s">
        <v>2139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2140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29" priority="33">
      <formula>+IF($F$43="no",1,0)</formula>
    </cfRule>
  </conditionalFormatting>
  <conditionalFormatting sqref="F32:M32">
    <cfRule type="expression" dxfId="1328" priority="32">
      <formula>+IF($Q$30="NA",1,0)</formula>
    </cfRule>
  </conditionalFormatting>
  <conditionalFormatting sqref="F47:M47">
    <cfRule type="expression" dxfId="1327" priority="30">
      <formula>+IF($Q$47=0,1,0)</formula>
    </cfRule>
  </conditionalFormatting>
  <conditionalFormatting sqref="F73:G73">
    <cfRule type="cellIs" dxfId="1326" priority="16" operator="equal">
      <formula>"optimo"</formula>
    </cfRule>
    <cfRule type="cellIs" dxfId="1325" priority="17" operator="equal">
      <formula>"critico"</formula>
    </cfRule>
  </conditionalFormatting>
  <conditionalFormatting sqref="H73:I73">
    <cfRule type="cellIs" dxfId="1324" priority="14" operator="equal">
      <formula>"Adecuado"</formula>
    </cfRule>
    <cfRule type="cellIs" dxfId="1323" priority="15" operator="equal">
      <formula>"en riesgo"</formula>
    </cfRule>
  </conditionalFormatting>
  <conditionalFormatting sqref="J73:K73">
    <cfRule type="cellIs" dxfId="1322" priority="12" operator="equal">
      <formula>"Adecuado"</formula>
    </cfRule>
    <cfRule type="cellIs" dxfId="1321" priority="13" operator="equal">
      <formula>"en riesgo"</formula>
    </cfRule>
  </conditionalFormatting>
  <conditionalFormatting sqref="L73:M73">
    <cfRule type="cellIs" dxfId="1320" priority="10" operator="equal">
      <formula>"optimo"</formula>
    </cfRule>
    <cfRule type="cellIs" dxfId="1319" priority="11" operator="equal">
      <formula>"critico"</formula>
    </cfRule>
  </conditionalFormatting>
  <conditionalFormatting sqref="F75:M86">
    <cfRule type="expression" dxfId="1318" priority="9">
      <formula>+IF($AK75=0,1)</formula>
    </cfRule>
  </conditionalFormatting>
  <conditionalFormatting sqref="F103:G104">
    <cfRule type="expression" dxfId="1317" priority="8">
      <formula>+IF($G$102="No",1,0)</formula>
    </cfRule>
  </conditionalFormatting>
  <conditionalFormatting sqref="F51">
    <cfRule type="expression" dxfId="1316" priority="7">
      <formula>+IF($F$43="no",1,0)</formula>
    </cfRule>
  </conditionalFormatting>
  <conditionalFormatting sqref="I51">
    <cfRule type="expression" dxfId="1315" priority="6">
      <formula>+IF($F$51="no",1,0)</formula>
    </cfRule>
  </conditionalFormatting>
  <conditionalFormatting sqref="F33:M33">
    <cfRule type="expression" dxfId="1314" priority="5">
      <formula>+IF($Q$30="NA",1,0)</formula>
    </cfRule>
  </conditionalFormatting>
  <conditionalFormatting sqref="F33:M33">
    <cfRule type="expression" dxfId="1313"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3">
    <tabColor rgb="FF0070C0"/>
  </sheetPr>
  <dimension ref="B1:AV113"/>
  <sheetViews>
    <sheetView topLeftCell="A34" zoomScale="90" zoomScaleNormal="90" workbookViewId="0">
      <selection activeCell="F59" sqref="F59:M5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283</v>
      </c>
      <c r="O10" s="2"/>
    </row>
    <row r="11" spans="2:24" ht="3.95" customHeight="1" x14ac:dyDescent="0.25">
      <c r="B11" s="2"/>
      <c r="D11" s="6"/>
      <c r="O11" s="2"/>
    </row>
    <row r="12" spans="2:24" ht="36" customHeight="1" x14ac:dyDescent="0.25">
      <c r="B12" s="2"/>
      <c r="D12" s="329" t="s">
        <v>5</v>
      </c>
      <c r="E12" s="330"/>
      <c r="F12" s="331" t="s">
        <v>1162</v>
      </c>
      <c r="G12" s="332"/>
      <c r="H12" s="332"/>
      <c r="I12" s="332"/>
      <c r="J12" s="332"/>
      <c r="K12" s="332"/>
      <c r="L12" s="332"/>
      <c r="M12" s="333"/>
      <c r="O12" s="2"/>
      <c r="W12" s="3" t="str">
        <f>+F23</f>
        <v>Mensual</v>
      </c>
      <c r="X12" s="3" t="str">
        <f>+F71</f>
        <v>Abril</v>
      </c>
    </row>
    <row r="13" spans="2:24" ht="3.95" customHeight="1" x14ac:dyDescent="0.25">
      <c r="B13" s="2"/>
      <c r="O13" s="2"/>
    </row>
    <row r="14" spans="2:24" ht="38.25" customHeight="1" x14ac:dyDescent="0.25">
      <c r="B14" s="2"/>
      <c r="D14" s="329" t="s">
        <v>6</v>
      </c>
      <c r="E14" s="330"/>
      <c r="F14" s="331" t="s">
        <v>1096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0.95</v>
      </c>
      <c r="G22" s="328" t="s">
        <v>9</v>
      </c>
      <c r="H22" s="328"/>
      <c r="I22" s="17">
        <v>0.98</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1722</v>
      </c>
      <c r="G35" s="331" t="s">
        <v>1599</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2142</v>
      </c>
      <c r="G59" s="335"/>
      <c r="H59" s="335"/>
      <c r="I59" s="335"/>
      <c r="J59" s="335"/>
      <c r="K59" s="335"/>
      <c r="L59" s="335"/>
      <c r="M59" s="335"/>
      <c r="O59" s="2"/>
    </row>
    <row r="60" spans="2:15" ht="66" customHeight="1" x14ac:dyDescent="0.25">
      <c r="B60" s="2"/>
      <c r="D60" s="350" t="s">
        <v>35</v>
      </c>
      <c r="E60" s="350"/>
      <c r="F60" s="335" t="s">
        <v>2141</v>
      </c>
      <c r="G60" s="335"/>
      <c r="H60" s="335"/>
      <c r="I60" s="335"/>
      <c r="J60" s="335"/>
      <c r="K60" s="335"/>
      <c r="L60" s="335"/>
      <c r="M60" s="335"/>
      <c r="O60" s="2"/>
    </row>
    <row r="61" spans="2:15" ht="41.25" customHeight="1" x14ac:dyDescent="0.25">
      <c r="B61" s="2"/>
      <c r="D61" s="350" t="s">
        <v>36</v>
      </c>
      <c r="E61" s="350"/>
      <c r="F61" s="331" t="s">
        <v>1097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9.9000000000000005E-2</v>
      </c>
      <c r="H78" s="16">
        <v>0.1</v>
      </c>
      <c r="I78" s="16">
        <v>0.11899999999999999</v>
      </c>
      <c r="J78" s="16">
        <v>0.12</v>
      </c>
      <c r="K78" s="16">
        <v>0.14899999999999999</v>
      </c>
      <c r="L78" s="16">
        <v>0.15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v>0.14899999999999999</v>
      </c>
      <c r="H79" s="16">
        <v>0.15</v>
      </c>
      <c r="I79" s="16">
        <v>0.16900000000000001</v>
      </c>
      <c r="J79" s="16">
        <v>0.17</v>
      </c>
      <c r="K79" s="16">
        <v>0.19900000000000001</v>
      </c>
      <c r="L79" s="16">
        <v>0.2</v>
      </c>
      <c r="M79" s="16"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t="s">
        <v>500</v>
      </c>
      <c r="G80" s="16">
        <v>0.19900000000000001</v>
      </c>
      <c r="H80" s="16">
        <v>0.2</v>
      </c>
      <c r="I80" s="16">
        <v>0.219</v>
      </c>
      <c r="J80" s="16">
        <v>0.22</v>
      </c>
      <c r="K80" s="16">
        <v>0.23899999999999999</v>
      </c>
      <c r="L80" s="16">
        <v>0.24</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0.23899999999999999</v>
      </c>
      <c r="H81" s="16">
        <v>0.24</v>
      </c>
      <c r="I81" s="16">
        <v>0.27900000000000003</v>
      </c>
      <c r="J81" s="16">
        <v>0.28000000000000003</v>
      </c>
      <c r="K81" s="16">
        <v>0.31900000000000001</v>
      </c>
      <c r="L81" s="16">
        <v>0.32</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0.31900000000000001</v>
      </c>
      <c r="H82" s="16">
        <v>0.32</v>
      </c>
      <c r="I82" s="16">
        <v>0.35899999999999999</v>
      </c>
      <c r="J82" s="16">
        <v>0.36</v>
      </c>
      <c r="K82" s="16">
        <v>0.39900000000000002</v>
      </c>
      <c r="L82" s="16">
        <v>0.4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0.19900000000000001</v>
      </c>
      <c r="H83" s="16">
        <v>0.2</v>
      </c>
      <c r="I83" s="16">
        <v>0.499</v>
      </c>
      <c r="J83" s="16">
        <v>0.5</v>
      </c>
      <c r="K83" s="16">
        <v>0.69899999999999995</v>
      </c>
      <c r="L83" s="16">
        <v>0.7</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0.69899999999999995</v>
      </c>
      <c r="H84" s="16">
        <v>0.7</v>
      </c>
      <c r="I84" s="16">
        <v>0.73899999999999999</v>
      </c>
      <c r="J84" s="16">
        <v>0.74</v>
      </c>
      <c r="K84" s="16">
        <v>0.77900000000000003</v>
      </c>
      <c r="L84" s="16">
        <v>0.78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0.77900000000000003</v>
      </c>
      <c r="H85" s="16">
        <v>0.78</v>
      </c>
      <c r="I85" s="16">
        <v>0.81899999999999995</v>
      </c>
      <c r="J85" s="16">
        <v>0.82</v>
      </c>
      <c r="K85" s="16">
        <v>0.85899999999999999</v>
      </c>
      <c r="L85" s="16">
        <v>0.86</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0.85899999999999999</v>
      </c>
      <c r="H86" s="16">
        <v>0.86</v>
      </c>
      <c r="I86" s="16">
        <v>0.92900000000000005</v>
      </c>
      <c r="J86" s="16">
        <v>0.93</v>
      </c>
      <c r="K86" s="16">
        <v>0.97899999999999998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2004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1098</v>
      </c>
      <c r="G97" s="335"/>
      <c r="H97" s="335"/>
      <c r="I97" s="335"/>
      <c r="J97" s="335"/>
      <c r="K97" s="335"/>
      <c r="L97" s="335"/>
      <c r="M97" s="335"/>
      <c r="O97" s="2"/>
    </row>
    <row r="98" spans="2:15" ht="42" customHeight="1" x14ac:dyDescent="0.25">
      <c r="B98" s="2"/>
      <c r="D98" s="350" t="s">
        <v>36</v>
      </c>
      <c r="E98" s="350"/>
      <c r="F98" s="335" t="s">
        <v>1099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5" t="s">
        <v>1071</v>
      </c>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284</v>
      </c>
      <c r="K103" s="21"/>
      <c r="O103" s="2"/>
    </row>
    <row r="104" spans="2:15" ht="27.75" customHeight="1" x14ac:dyDescent="0.25">
      <c r="B104" s="2"/>
      <c r="D104" s="322"/>
      <c r="E104" s="323"/>
      <c r="F104" s="19" t="s">
        <v>67</v>
      </c>
      <c r="G104" s="324" t="s">
        <v>1835</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12" priority="34">
      <formula>+IF($F$43="no",1,0)</formula>
    </cfRule>
  </conditionalFormatting>
  <conditionalFormatting sqref="F32:M32">
    <cfRule type="expression" dxfId="1311" priority="33">
      <formula>+IF($Q$30="NA",1,0)</formula>
    </cfRule>
  </conditionalFormatting>
  <conditionalFormatting sqref="F47:M47">
    <cfRule type="expression" dxfId="1310" priority="31">
      <formula>+IF($Q$47=0,1,0)</formula>
    </cfRule>
  </conditionalFormatting>
  <conditionalFormatting sqref="F73:G73">
    <cfRule type="cellIs" dxfId="1309" priority="17" operator="equal">
      <formula>"optimo"</formula>
    </cfRule>
    <cfRule type="cellIs" dxfId="1308" priority="18" operator="equal">
      <formula>"critico"</formula>
    </cfRule>
  </conditionalFormatting>
  <conditionalFormatting sqref="H73:I73">
    <cfRule type="cellIs" dxfId="1307" priority="15" operator="equal">
      <formula>"Adecuado"</formula>
    </cfRule>
    <cfRule type="cellIs" dxfId="1306" priority="16" operator="equal">
      <formula>"en riesgo"</formula>
    </cfRule>
  </conditionalFormatting>
  <conditionalFormatting sqref="J73:K73">
    <cfRule type="cellIs" dxfId="1305" priority="13" operator="equal">
      <formula>"Adecuado"</formula>
    </cfRule>
    <cfRule type="cellIs" dxfId="1304" priority="14" operator="equal">
      <formula>"en riesgo"</formula>
    </cfRule>
  </conditionalFormatting>
  <conditionalFormatting sqref="L73:M73">
    <cfRule type="cellIs" dxfId="1303" priority="11" operator="equal">
      <formula>"optimo"</formula>
    </cfRule>
    <cfRule type="cellIs" dxfId="1302" priority="12" operator="equal">
      <formula>"critico"</formula>
    </cfRule>
  </conditionalFormatting>
  <conditionalFormatting sqref="F75:M77 F78:J86 M78:M86">
    <cfRule type="expression" dxfId="1301" priority="10">
      <formula>+IF($AK75=0,1)</formula>
    </cfRule>
  </conditionalFormatting>
  <conditionalFormatting sqref="F103:G104">
    <cfRule type="expression" dxfId="1300" priority="9">
      <formula>+IF($G$102="No",1,0)</formula>
    </cfRule>
  </conditionalFormatting>
  <conditionalFormatting sqref="F51">
    <cfRule type="expression" dxfId="1299" priority="8">
      <formula>+IF($F$43="no",1,0)</formula>
    </cfRule>
  </conditionalFormatting>
  <conditionalFormatting sqref="I51">
    <cfRule type="expression" dxfId="1298" priority="7">
      <formula>+IF($F$51="no",1,0)</formula>
    </cfRule>
  </conditionalFormatting>
  <conditionalFormatting sqref="F33:M33">
    <cfRule type="expression" dxfId="1297" priority="6">
      <formula>+IF($Q$30="NA",1,0)</formula>
    </cfRule>
  </conditionalFormatting>
  <conditionalFormatting sqref="F33:M33">
    <cfRule type="expression" dxfId="1296" priority="5">
      <formula>+IF($Q$33=0,1,0)</formula>
    </cfRule>
  </conditionalFormatting>
  <conditionalFormatting sqref="K78:L86">
    <cfRule type="expression" dxfId="1295" priority="4">
      <formula>+IF($AK78=0,1)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4">
    <tabColor rgb="FF0070C0"/>
  </sheetPr>
  <dimension ref="B1:AV113"/>
  <sheetViews>
    <sheetView topLeftCell="A58"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284</v>
      </c>
      <c r="O10" s="2"/>
    </row>
    <row r="11" spans="2:24" ht="3.95" customHeight="1" x14ac:dyDescent="0.25">
      <c r="B11" s="2"/>
      <c r="D11" s="6"/>
      <c r="O11" s="2"/>
    </row>
    <row r="12" spans="2:24" ht="36" customHeight="1" x14ac:dyDescent="0.25">
      <c r="B12" s="2"/>
      <c r="D12" s="329" t="s">
        <v>5</v>
      </c>
      <c r="E12" s="330"/>
      <c r="F12" s="331" t="s">
        <v>1163</v>
      </c>
      <c r="G12" s="332"/>
      <c r="H12" s="332"/>
      <c r="I12" s="332"/>
      <c r="J12" s="332"/>
      <c r="K12" s="332"/>
      <c r="L12" s="332"/>
      <c r="M12" s="333"/>
      <c r="O12" s="2"/>
      <c r="W12" s="3" t="str">
        <f>+F23</f>
        <v>Mensual</v>
      </c>
      <c r="X12" s="3" t="str">
        <f>+F71</f>
        <v>Abril</v>
      </c>
    </row>
    <row r="13" spans="2:24" ht="3.95" customHeight="1" x14ac:dyDescent="0.25">
      <c r="B13" s="2"/>
      <c r="O13" s="2"/>
    </row>
    <row r="14" spans="2:24" ht="38.25" customHeight="1" x14ac:dyDescent="0.25">
      <c r="B14" s="2"/>
      <c r="D14" s="329" t="s">
        <v>6</v>
      </c>
      <c r="E14" s="330"/>
      <c r="F14" s="331" t="s">
        <v>1090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0.95</v>
      </c>
      <c r="G22" s="328" t="s">
        <v>9</v>
      </c>
      <c r="H22" s="328"/>
      <c r="I22" s="17">
        <v>0.98</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1091</v>
      </c>
      <c r="G59" s="335"/>
      <c r="H59" s="335"/>
      <c r="I59" s="335"/>
      <c r="J59" s="335"/>
      <c r="K59" s="335"/>
      <c r="L59" s="335"/>
      <c r="M59" s="335"/>
      <c r="O59" s="2"/>
    </row>
    <row r="60" spans="2:15" ht="66" customHeight="1" x14ac:dyDescent="0.25">
      <c r="B60" s="2"/>
      <c r="D60" s="350" t="s">
        <v>35</v>
      </c>
      <c r="E60" s="350"/>
      <c r="F60" s="335" t="s">
        <v>1092</v>
      </c>
      <c r="G60" s="335"/>
      <c r="H60" s="335"/>
      <c r="I60" s="335"/>
      <c r="J60" s="335"/>
      <c r="K60" s="335"/>
      <c r="L60" s="335"/>
      <c r="M60" s="335"/>
      <c r="O60" s="2"/>
    </row>
    <row r="61" spans="2:15" ht="41.25" customHeight="1" x14ac:dyDescent="0.25">
      <c r="B61" s="2"/>
      <c r="D61" s="350" t="s">
        <v>36</v>
      </c>
      <c r="E61" s="350"/>
      <c r="F61" s="331" t="s">
        <v>1093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9.9000000000000005E-2</v>
      </c>
      <c r="H78" s="16">
        <v>0.1</v>
      </c>
      <c r="I78" s="16">
        <v>0.11899999999999999</v>
      </c>
      <c r="J78" s="16">
        <v>0.12</v>
      </c>
      <c r="K78" s="16">
        <v>0.14899999999999999</v>
      </c>
      <c r="L78" s="16">
        <v>0.15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v>0.14899999999999999</v>
      </c>
      <c r="H79" s="16">
        <v>0.15</v>
      </c>
      <c r="I79" s="16">
        <v>0.16900000000000001</v>
      </c>
      <c r="J79" s="16">
        <v>0.17</v>
      </c>
      <c r="K79" s="16">
        <v>0.19900000000000001</v>
      </c>
      <c r="L79" s="16">
        <v>0.2</v>
      </c>
      <c r="M79" s="16"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t="s">
        <v>500</v>
      </c>
      <c r="G80" s="16">
        <v>0.19900000000000001</v>
      </c>
      <c r="H80" s="16">
        <v>0.2</v>
      </c>
      <c r="I80" s="16">
        <v>0.219</v>
      </c>
      <c r="J80" s="16">
        <v>0.22</v>
      </c>
      <c r="K80" s="16">
        <v>0.23899999999999999</v>
      </c>
      <c r="L80" s="16">
        <v>0.24</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0.23899999999999999</v>
      </c>
      <c r="H81" s="16">
        <v>0.24</v>
      </c>
      <c r="I81" s="16">
        <v>0.27900000000000003</v>
      </c>
      <c r="J81" s="16">
        <v>0.28000000000000003</v>
      </c>
      <c r="K81" s="16">
        <v>0.31900000000000001</v>
      </c>
      <c r="L81" s="16">
        <v>0.32</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0.31900000000000001</v>
      </c>
      <c r="H82" s="16">
        <v>0.32</v>
      </c>
      <c r="I82" s="16">
        <v>0.35899999999999999</v>
      </c>
      <c r="J82" s="16">
        <v>0.36</v>
      </c>
      <c r="K82" s="16">
        <v>0.39900000000000002</v>
      </c>
      <c r="L82" s="16">
        <v>0.4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0.19900000000000001</v>
      </c>
      <c r="H83" s="16">
        <v>0.2</v>
      </c>
      <c r="I83" s="16">
        <v>0.499</v>
      </c>
      <c r="J83" s="16">
        <v>0.5</v>
      </c>
      <c r="K83" s="16">
        <v>0.69899999999999995</v>
      </c>
      <c r="L83" s="16">
        <v>0.7</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0.69899999999999995</v>
      </c>
      <c r="H84" s="16">
        <v>0.7</v>
      </c>
      <c r="I84" s="16">
        <v>0.73899999999999999</v>
      </c>
      <c r="J84" s="16">
        <v>0.74</v>
      </c>
      <c r="K84" s="16">
        <v>0.77900000000000003</v>
      </c>
      <c r="L84" s="16">
        <v>0.78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0.77900000000000003</v>
      </c>
      <c r="H85" s="16">
        <v>0.78</v>
      </c>
      <c r="I85" s="16">
        <v>0.81899999999999995</v>
      </c>
      <c r="J85" s="16">
        <v>0.82</v>
      </c>
      <c r="K85" s="16">
        <v>0.85899999999999999</v>
      </c>
      <c r="L85" s="16">
        <v>0.86</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0.85899999999999999</v>
      </c>
      <c r="H86" s="16">
        <v>0.86</v>
      </c>
      <c r="I86" s="16">
        <v>0.92900000000000005</v>
      </c>
      <c r="J86" s="16">
        <v>0.93</v>
      </c>
      <c r="K86" s="16">
        <v>0.97899999999999998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2004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1094</v>
      </c>
      <c r="G97" s="335"/>
      <c r="H97" s="335"/>
      <c r="I97" s="335"/>
      <c r="J97" s="335"/>
      <c r="K97" s="335"/>
      <c r="L97" s="335"/>
      <c r="M97" s="335"/>
      <c r="O97" s="2"/>
    </row>
    <row r="98" spans="2:15" ht="42" customHeight="1" x14ac:dyDescent="0.25">
      <c r="B98" s="2"/>
      <c r="D98" s="350" t="s">
        <v>36</v>
      </c>
      <c r="E98" s="350"/>
      <c r="F98" s="335" t="s">
        <v>1095</v>
      </c>
      <c r="G98" s="335"/>
      <c r="H98" s="335"/>
      <c r="I98" s="335"/>
      <c r="J98" s="335"/>
      <c r="K98" s="335"/>
      <c r="L98" s="335"/>
      <c r="M98" s="335"/>
      <c r="O98" s="2"/>
    </row>
    <row r="99" spans="2:15" ht="3.95" customHeight="1" x14ac:dyDescent="0.25">
      <c r="B99" s="2"/>
      <c r="O99" s="2"/>
    </row>
    <row r="100" spans="2:15" ht="125.25" customHeight="1" x14ac:dyDescent="0.25">
      <c r="B100" s="2"/>
      <c r="D100" s="329" t="s">
        <v>62</v>
      </c>
      <c r="E100" s="330"/>
      <c r="F100" s="331" t="s">
        <v>1072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285</v>
      </c>
      <c r="K103" s="21"/>
      <c r="O103" s="2"/>
    </row>
    <row r="104" spans="2:15" ht="27.75" customHeight="1" x14ac:dyDescent="0.25">
      <c r="B104" s="2"/>
      <c r="D104" s="322"/>
      <c r="E104" s="323"/>
      <c r="F104" s="19" t="s">
        <v>67</v>
      </c>
      <c r="G104" s="324" t="s">
        <v>1836</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94" priority="33">
      <formula>+IF($F$43="no",1,0)</formula>
    </cfRule>
  </conditionalFormatting>
  <conditionalFormatting sqref="F32:M32">
    <cfRule type="expression" dxfId="1293" priority="32">
      <formula>+IF($Q$30="NA",1,0)</formula>
    </cfRule>
  </conditionalFormatting>
  <conditionalFormatting sqref="F47:M47">
    <cfRule type="expression" dxfId="1292" priority="30">
      <formula>+IF($Q$47=0,1,0)</formula>
    </cfRule>
  </conditionalFormatting>
  <conditionalFormatting sqref="F73:G73">
    <cfRule type="cellIs" dxfId="1291" priority="25" operator="equal">
      <formula>"optimo"</formula>
    </cfRule>
    <cfRule type="cellIs" dxfId="1290" priority="26" operator="equal">
      <formula>"critico"</formula>
    </cfRule>
  </conditionalFormatting>
  <conditionalFormatting sqref="H73:I73">
    <cfRule type="cellIs" dxfId="1289" priority="23" operator="equal">
      <formula>"Adecuado"</formula>
    </cfRule>
    <cfRule type="cellIs" dxfId="1288" priority="24" operator="equal">
      <formula>"en riesgo"</formula>
    </cfRule>
  </conditionalFormatting>
  <conditionalFormatting sqref="J73:K73">
    <cfRule type="cellIs" dxfId="1287" priority="21" operator="equal">
      <formula>"Adecuado"</formula>
    </cfRule>
    <cfRule type="cellIs" dxfId="1286" priority="22" operator="equal">
      <formula>"en riesgo"</formula>
    </cfRule>
  </conditionalFormatting>
  <conditionalFormatting sqref="L73:M73">
    <cfRule type="cellIs" dxfId="1285" priority="19" operator="equal">
      <formula>"optimo"</formula>
    </cfRule>
    <cfRule type="cellIs" dxfId="1284" priority="20" operator="equal">
      <formula>"critico"</formula>
    </cfRule>
  </conditionalFormatting>
  <conditionalFormatting sqref="F75:M86">
    <cfRule type="expression" dxfId="1283" priority="18">
      <formula>+IF($AK75=0,1)</formula>
    </cfRule>
  </conditionalFormatting>
  <conditionalFormatting sqref="F103:G104">
    <cfRule type="expression" dxfId="1282" priority="17">
      <formula>+IF($G$102="No",1,0)</formula>
    </cfRule>
  </conditionalFormatting>
  <conditionalFormatting sqref="F51">
    <cfRule type="expression" dxfId="1281" priority="16">
      <formula>+IF($F$43="no",1,0)</formula>
    </cfRule>
  </conditionalFormatting>
  <conditionalFormatting sqref="I51">
    <cfRule type="expression" dxfId="1280" priority="15">
      <formula>+IF($F$51="no",1,0)</formula>
    </cfRule>
  </conditionalFormatting>
  <conditionalFormatting sqref="F33:M33">
    <cfRule type="expression" dxfId="1279" priority="5">
      <formula>+IF($Q$30="NA",1,0)</formula>
    </cfRule>
  </conditionalFormatting>
  <conditionalFormatting sqref="F33:M33">
    <cfRule type="expression" dxfId="127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5">
    <tabColor rgb="FF0070C0"/>
  </sheetPr>
  <dimension ref="B1:AV113"/>
  <sheetViews>
    <sheetView zoomScale="90" zoomScaleNormal="90" workbookViewId="0">
      <selection activeCell="F61" sqref="F61: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285</v>
      </c>
      <c r="O10" s="2"/>
    </row>
    <row r="11" spans="2:24" ht="3.95" customHeight="1" x14ac:dyDescent="0.25">
      <c r="B11" s="2"/>
      <c r="D11" s="6"/>
      <c r="O11" s="2"/>
    </row>
    <row r="12" spans="2:24" ht="36" customHeight="1" x14ac:dyDescent="0.25">
      <c r="B12" s="2"/>
      <c r="D12" s="329" t="s">
        <v>5</v>
      </c>
      <c r="E12" s="330"/>
      <c r="F12" s="331" t="s">
        <v>286</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1084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1085</v>
      </c>
      <c r="G59" s="335"/>
      <c r="H59" s="335"/>
      <c r="I59" s="335"/>
      <c r="J59" s="335"/>
      <c r="K59" s="335"/>
      <c r="L59" s="335"/>
      <c r="M59" s="335"/>
      <c r="O59" s="2"/>
    </row>
    <row r="60" spans="2:15" ht="66" customHeight="1" x14ac:dyDescent="0.25">
      <c r="B60" s="2"/>
      <c r="D60" s="350" t="s">
        <v>35</v>
      </c>
      <c r="E60" s="350"/>
      <c r="F60" s="335" t="s">
        <v>1086</v>
      </c>
      <c r="G60" s="335"/>
      <c r="H60" s="335"/>
      <c r="I60" s="335"/>
      <c r="J60" s="335"/>
      <c r="K60" s="335"/>
      <c r="L60" s="335"/>
      <c r="M60" s="335"/>
      <c r="O60" s="2"/>
    </row>
    <row r="61" spans="2:15" ht="41.25" customHeight="1" x14ac:dyDescent="0.25">
      <c r="B61" s="2"/>
      <c r="D61" s="350" t="s">
        <v>36</v>
      </c>
      <c r="E61" s="350"/>
      <c r="F61" s="331" t="s">
        <v>1087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v>
      </c>
      <c r="H77" s="16">
        <v>0.10100000000000001</v>
      </c>
      <c r="I77" s="16">
        <v>0.15</v>
      </c>
      <c r="J77" s="16">
        <v>0.151</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v>
      </c>
      <c r="H80" s="16">
        <v>0.30099999999999999</v>
      </c>
      <c r="I80" s="16">
        <v>0.35</v>
      </c>
      <c r="J80" s="16">
        <v>0.35099999999999998</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0.55000000000000004</v>
      </c>
      <c r="H83" s="16">
        <v>0.55100000000000005</v>
      </c>
      <c r="I83" s="16">
        <v>0.6</v>
      </c>
      <c r="J83" s="16">
        <v>0.60099999999999998</v>
      </c>
      <c r="K83" s="16">
        <v>0.64900000000000002</v>
      </c>
      <c r="L83" s="16">
        <v>0.65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v>
      </c>
      <c r="H86" s="16">
        <v>0.80100000000000005</v>
      </c>
      <c r="I86" s="16">
        <v>0.85</v>
      </c>
      <c r="J86" s="16">
        <v>0.85099999999999998</v>
      </c>
      <c r="K86" s="16">
        <v>0.89900000000000002</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1088</v>
      </c>
      <c r="G97" s="335"/>
      <c r="H97" s="335"/>
      <c r="I97" s="335"/>
      <c r="J97" s="335"/>
      <c r="K97" s="335"/>
      <c r="L97" s="335"/>
      <c r="M97" s="335"/>
      <c r="O97" s="2"/>
    </row>
    <row r="98" spans="2:15" ht="42" customHeight="1" x14ac:dyDescent="0.25">
      <c r="B98" s="2"/>
      <c r="D98" s="350" t="s">
        <v>36</v>
      </c>
      <c r="E98" s="350"/>
      <c r="F98" s="335" t="s">
        <v>1089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1837</v>
      </c>
      <c r="K103" s="21"/>
      <c r="O103" s="2"/>
    </row>
    <row r="104" spans="2:15" ht="27.75" customHeight="1" x14ac:dyDescent="0.25">
      <c r="B104" s="2"/>
      <c r="D104" s="322"/>
      <c r="E104" s="323"/>
      <c r="F104" s="19" t="s">
        <v>67</v>
      </c>
      <c r="G104" s="324" t="s">
        <v>1838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77" priority="33">
      <formula>+IF($F$43="no",1,0)</formula>
    </cfRule>
  </conditionalFormatting>
  <conditionalFormatting sqref="F32:M32">
    <cfRule type="expression" dxfId="1276" priority="32">
      <formula>+IF($Q$30="NA",1,0)</formula>
    </cfRule>
  </conditionalFormatting>
  <conditionalFormatting sqref="F47:M47">
    <cfRule type="expression" dxfId="1275" priority="30">
      <formula>+IF($Q$47=0,1,0)</formula>
    </cfRule>
  </conditionalFormatting>
  <conditionalFormatting sqref="F73:G73">
    <cfRule type="cellIs" dxfId="1274" priority="16" operator="equal">
      <formula>"optimo"</formula>
    </cfRule>
    <cfRule type="cellIs" dxfId="1273" priority="17" operator="equal">
      <formula>"critico"</formula>
    </cfRule>
  </conditionalFormatting>
  <conditionalFormatting sqref="H73:I73">
    <cfRule type="cellIs" dxfId="1272" priority="14" operator="equal">
      <formula>"Adecuado"</formula>
    </cfRule>
    <cfRule type="cellIs" dxfId="1271" priority="15" operator="equal">
      <formula>"en riesgo"</formula>
    </cfRule>
  </conditionalFormatting>
  <conditionalFormatting sqref="J73:K73">
    <cfRule type="cellIs" dxfId="1270" priority="12" operator="equal">
      <formula>"Adecuado"</formula>
    </cfRule>
    <cfRule type="cellIs" dxfId="1269" priority="13" operator="equal">
      <formula>"en riesgo"</formula>
    </cfRule>
  </conditionalFormatting>
  <conditionalFormatting sqref="L73:M73">
    <cfRule type="cellIs" dxfId="1268" priority="10" operator="equal">
      <formula>"optimo"</formula>
    </cfRule>
    <cfRule type="cellIs" dxfId="1267" priority="11" operator="equal">
      <formula>"critico"</formula>
    </cfRule>
  </conditionalFormatting>
  <conditionalFormatting sqref="F75:M86">
    <cfRule type="expression" dxfId="1266" priority="9">
      <formula>+IF($AK75=0,1)</formula>
    </cfRule>
  </conditionalFormatting>
  <conditionalFormatting sqref="F103:G104">
    <cfRule type="expression" dxfId="1265" priority="8">
      <formula>+IF($G$102="No",1,0)</formula>
    </cfRule>
  </conditionalFormatting>
  <conditionalFormatting sqref="F51">
    <cfRule type="expression" dxfId="1264" priority="7">
      <formula>+IF($F$43="no",1,0)</formula>
    </cfRule>
  </conditionalFormatting>
  <conditionalFormatting sqref="I51">
    <cfRule type="expression" dxfId="1263" priority="6">
      <formula>+IF($F$51="no",1,0)</formula>
    </cfRule>
  </conditionalFormatting>
  <conditionalFormatting sqref="F33:M33">
    <cfRule type="expression" dxfId="1262" priority="5">
      <formula>+IF($Q$30="NA",1,0)</formula>
    </cfRule>
  </conditionalFormatting>
  <conditionalFormatting sqref="F33:M33">
    <cfRule type="expression" dxfId="126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6">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287</v>
      </c>
      <c r="O10" s="2"/>
    </row>
    <row r="11" spans="2:24" ht="3.95" customHeight="1" x14ac:dyDescent="0.25">
      <c r="B11" s="2"/>
      <c r="D11" s="6"/>
      <c r="O11" s="2"/>
    </row>
    <row r="12" spans="2:24" ht="36" customHeight="1" x14ac:dyDescent="0.25">
      <c r="B12" s="2"/>
      <c r="D12" s="329" t="s">
        <v>5</v>
      </c>
      <c r="E12" s="330"/>
      <c r="F12" s="331" t="s">
        <v>288</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1079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0.98</v>
      </c>
      <c r="G22" s="328" t="s">
        <v>9</v>
      </c>
      <c r="H22" s="328"/>
      <c r="I22" s="17">
        <v>0.98</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1722</v>
      </c>
      <c r="G35" s="331" t="s">
        <v>1599</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1080</v>
      </c>
      <c r="G59" s="335"/>
      <c r="H59" s="335"/>
      <c r="I59" s="335"/>
      <c r="J59" s="335"/>
      <c r="K59" s="335"/>
      <c r="L59" s="335"/>
      <c r="M59" s="335"/>
      <c r="O59" s="2"/>
    </row>
    <row r="60" spans="2:15" ht="66" customHeight="1" x14ac:dyDescent="0.25">
      <c r="B60" s="2"/>
      <c r="D60" s="350" t="s">
        <v>35</v>
      </c>
      <c r="E60" s="350"/>
      <c r="F60" s="335" t="s">
        <v>1081</v>
      </c>
      <c r="G60" s="335"/>
      <c r="H60" s="335"/>
      <c r="I60" s="335"/>
      <c r="J60" s="335"/>
      <c r="K60" s="335"/>
      <c r="L60" s="335"/>
      <c r="M60" s="335"/>
      <c r="O60" s="2"/>
    </row>
    <row r="61" spans="2:15" ht="41.25" customHeight="1" x14ac:dyDescent="0.25">
      <c r="B61" s="2"/>
      <c r="D61" s="350" t="s">
        <v>36</v>
      </c>
      <c r="E61" s="350"/>
      <c r="F61" s="331" t="s">
        <v>1082</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1</v>
      </c>
      <c r="H78" s="16">
        <v>0.999</v>
      </c>
      <c r="I78" s="16">
        <v>0.99</v>
      </c>
      <c r="J78" s="16">
        <v>0.98899999999999999</v>
      </c>
      <c r="K78" s="16">
        <v>0.98099999999999998</v>
      </c>
      <c r="L78" s="16">
        <v>0.98</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1</v>
      </c>
      <c r="H82" s="16">
        <v>0.999</v>
      </c>
      <c r="I82" s="16">
        <v>0.99</v>
      </c>
      <c r="J82" s="16">
        <v>0.98899999999999999</v>
      </c>
      <c r="K82" s="16">
        <v>0.98099999999999998</v>
      </c>
      <c r="L82" s="16">
        <v>0.98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1</v>
      </c>
      <c r="H86" s="16">
        <v>0.999</v>
      </c>
      <c r="I86" s="16">
        <v>0.99</v>
      </c>
      <c r="J86" s="16">
        <v>0.98899999999999999</v>
      </c>
      <c r="K86" s="16">
        <v>0.98099999999999998</v>
      </c>
      <c r="L86" s="16">
        <v>0.98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2004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1083</v>
      </c>
      <c r="G97" s="335"/>
      <c r="H97" s="335"/>
      <c r="I97" s="335"/>
      <c r="J97" s="335"/>
      <c r="K97" s="335"/>
      <c r="L97" s="335"/>
      <c r="M97" s="335"/>
      <c r="O97" s="2"/>
    </row>
    <row r="98" spans="2:15" ht="42" customHeight="1" x14ac:dyDescent="0.25">
      <c r="B98" s="2"/>
      <c r="D98" s="350" t="s">
        <v>36</v>
      </c>
      <c r="E98" s="350"/>
      <c r="F98" s="335" t="s">
        <v>1078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277</v>
      </c>
      <c r="K103" s="21"/>
      <c r="O103" s="2"/>
    </row>
    <row r="104" spans="2:15" ht="27.75" customHeight="1" x14ac:dyDescent="0.25">
      <c r="B104" s="2"/>
      <c r="D104" s="322"/>
      <c r="E104" s="323"/>
      <c r="F104" s="19" t="s">
        <v>67</v>
      </c>
      <c r="G104" s="324" t="s">
        <v>1839</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60" priority="33">
      <formula>+IF($F$43="no",1,0)</formula>
    </cfRule>
  </conditionalFormatting>
  <conditionalFormatting sqref="F32:M32">
    <cfRule type="expression" dxfId="1259" priority="32">
      <formula>+IF($Q$30="NA",1,0)</formula>
    </cfRule>
  </conditionalFormatting>
  <conditionalFormatting sqref="F47:M47">
    <cfRule type="expression" dxfId="1258" priority="30">
      <formula>+IF($Q$47=0,1,0)</formula>
    </cfRule>
  </conditionalFormatting>
  <conditionalFormatting sqref="F73:G73">
    <cfRule type="cellIs" dxfId="1257" priority="16" operator="equal">
      <formula>"optimo"</formula>
    </cfRule>
    <cfRule type="cellIs" dxfId="1256" priority="17" operator="equal">
      <formula>"critico"</formula>
    </cfRule>
  </conditionalFormatting>
  <conditionalFormatting sqref="H73:I73">
    <cfRule type="cellIs" dxfId="1255" priority="14" operator="equal">
      <formula>"Adecuado"</formula>
    </cfRule>
    <cfRule type="cellIs" dxfId="1254" priority="15" operator="equal">
      <formula>"en riesgo"</formula>
    </cfRule>
  </conditionalFormatting>
  <conditionalFormatting sqref="J73:K73">
    <cfRule type="cellIs" dxfId="1253" priority="12" operator="equal">
      <formula>"Adecuado"</formula>
    </cfRule>
    <cfRule type="cellIs" dxfId="1252" priority="13" operator="equal">
      <formula>"en riesgo"</formula>
    </cfRule>
  </conditionalFormatting>
  <conditionalFormatting sqref="L73:M73">
    <cfRule type="cellIs" dxfId="1251" priority="10" operator="equal">
      <formula>"optimo"</formula>
    </cfRule>
    <cfRule type="cellIs" dxfId="1250" priority="11" operator="equal">
      <formula>"critico"</formula>
    </cfRule>
  </conditionalFormatting>
  <conditionalFormatting sqref="F75:M86">
    <cfRule type="expression" dxfId="1249" priority="9">
      <formula>+IF($AK75=0,1)</formula>
    </cfRule>
  </conditionalFormatting>
  <conditionalFormatting sqref="F103:G104">
    <cfRule type="expression" dxfId="1248" priority="8">
      <formula>+IF($G$102="No",1,0)</formula>
    </cfRule>
  </conditionalFormatting>
  <conditionalFormatting sqref="F51">
    <cfRule type="expression" dxfId="1247" priority="7">
      <formula>+IF($F$43="no",1,0)</formula>
    </cfRule>
  </conditionalFormatting>
  <conditionalFormatting sqref="I51">
    <cfRule type="expression" dxfId="1246" priority="6">
      <formula>+IF($F$51="no",1,0)</formula>
    </cfRule>
  </conditionalFormatting>
  <conditionalFormatting sqref="F33:M33">
    <cfRule type="expression" dxfId="1245" priority="5">
      <formula>+IF($Q$30="NA",1,0)</formula>
    </cfRule>
  </conditionalFormatting>
  <conditionalFormatting sqref="F33:M33">
    <cfRule type="expression" dxfId="124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7">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289</v>
      </c>
      <c r="O10" s="2"/>
    </row>
    <row r="11" spans="2:24" ht="3.95" customHeight="1" x14ac:dyDescent="0.25">
      <c r="B11" s="2"/>
      <c r="D11" s="6"/>
      <c r="O11" s="2"/>
    </row>
    <row r="12" spans="2:24" ht="36" customHeight="1" x14ac:dyDescent="0.25">
      <c r="B12" s="2"/>
      <c r="D12" s="329" t="s">
        <v>5</v>
      </c>
      <c r="E12" s="330"/>
      <c r="F12" s="331" t="s">
        <v>290</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1074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0.97</v>
      </c>
      <c r="G22" s="328" t="s">
        <v>9</v>
      </c>
      <c r="H22" s="328"/>
      <c r="I22" s="17">
        <v>0.97</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t="s">
        <v>1554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1722</v>
      </c>
      <c r="G35" s="331" t="s">
        <v>1599</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1075</v>
      </c>
      <c r="G59" s="335"/>
      <c r="H59" s="335"/>
      <c r="I59" s="335"/>
      <c r="J59" s="335"/>
      <c r="K59" s="335"/>
      <c r="L59" s="335"/>
      <c r="M59" s="335"/>
      <c r="O59" s="2"/>
    </row>
    <row r="60" spans="2:15" ht="66" customHeight="1" x14ac:dyDescent="0.25">
      <c r="B60" s="2"/>
      <c r="D60" s="350" t="s">
        <v>35</v>
      </c>
      <c r="E60" s="350"/>
      <c r="F60" s="335" t="s">
        <v>1076</v>
      </c>
      <c r="G60" s="335"/>
      <c r="H60" s="335"/>
      <c r="I60" s="335"/>
      <c r="J60" s="335"/>
      <c r="K60" s="335"/>
      <c r="L60" s="335"/>
      <c r="M60" s="335"/>
      <c r="O60" s="2"/>
    </row>
    <row r="61" spans="2:15" ht="41.25" customHeight="1" x14ac:dyDescent="0.25">
      <c r="B61" s="2"/>
      <c r="D61" s="350" t="s">
        <v>36</v>
      </c>
      <c r="E61" s="350"/>
      <c r="F61" s="331" t="s">
        <v>1077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1</v>
      </c>
      <c r="H78" s="16">
        <v>0.999</v>
      </c>
      <c r="I78" s="16">
        <v>0.99</v>
      </c>
      <c r="J78" s="16">
        <v>0.98899999999999999</v>
      </c>
      <c r="K78" s="16">
        <v>0.97099999999999997</v>
      </c>
      <c r="L78" s="16">
        <v>0.97</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1</v>
      </c>
      <c r="H82" s="16">
        <v>0.999</v>
      </c>
      <c r="I82" s="16">
        <v>0.99</v>
      </c>
      <c r="J82" s="16">
        <v>0.98899999999999999</v>
      </c>
      <c r="K82" s="16">
        <v>0.97099999999999997</v>
      </c>
      <c r="L82" s="16">
        <v>0.97</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1</v>
      </c>
      <c r="H86" s="16">
        <v>0.999</v>
      </c>
      <c r="I86" s="16">
        <v>0.99</v>
      </c>
      <c r="J86" s="16">
        <v>0.98899999999999999</v>
      </c>
      <c r="K86" s="16">
        <v>0.97099999999999997</v>
      </c>
      <c r="L86" s="16">
        <v>0.97</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2004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1078</v>
      </c>
      <c r="G97" s="335"/>
      <c r="H97" s="335"/>
      <c r="I97" s="335"/>
      <c r="J97" s="335"/>
      <c r="K97" s="335"/>
      <c r="L97" s="335"/>
      <c r="M97" s="335"/>
      <c r="O97" s="2"/>
    </row>
    <row r="98" spans="2:15" ht="42" customHeight="1" x14ac:dyDescent="0.25">
      <c r="B98" s="2"/>
      <c r="D98" s="350" t="s">
        <v>36</v>
      </c>
      <c r="E98" s="350"/>
      <c r="F98" s="335" t="s">
        <v>1078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278</v>
      </c>
      <c r="K103" s="21"/>
      <c r="O103" s="2"/>
    </row>
    <row r="104" spans="2:15" ht="27.75" customHeight="1" x14ac:dyDescent="0.25">
      <c r="B104" s="2"/>
      <c r="D104" s="322"/>
      <c r="E104" s="323"/>
      <c r="F104" s="19" t="s">
        <v>67</v>
      </c>
      <c r="G104" s="324" t="s">
        <v>1840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Administrativa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43" priority="33">
      <formula>+IF($F$43="no",1,0)</formula>
    </cfRule>
  </conditionalFormatting>
  <conditionalFormatting sqref="F32:M32">
    <cfRule type="expression" dxfId="1242" priority="32">
      <formula>+IF($Q$30="NA",1,0)</formula>
    </cfRule>
  </conditionalFormatting>
  <conditionalFormatting sqref="F47:M47">
    <cfRule type="expression" dxfId="1241" priority="30">
      <formula>+IF($Q$47=0,1,0)</formula>
    </cfRule>
  </conditionalFormatting>
  <conditionalFormatting sqref="F73:G73">
    <cfRule type="cellIs" dxfId="1240" priority="16" operator="equal">
      <formula>"optimo"</formula>
    </cfRule>
    <cfRule type="cellIs" dxfId="1239" priority="17" operator="equal">
      <formula>"critico"</formula>
    </cfRule>
  </conditionalFormatting>
  <conditionalFormatting sqref="H73:I73">
    <cfRule type="cellIs" dxfId="1238" priority="14" operator="equal">
      <formula>"Adecuado"</formula>
    </cfRule>
    <cfRule type="cellIs" dxfId="1237" priority="15" operator="equal">
      <formula>"en riesgo"</formula>
    </cfRule>
  </conditionalFormatting>
  <conditionalFormatting sqref="J73:K73">
    <cfRule type="cellIs" dxfId="1236" priority="12" operator="equal">
      <formula>"Adecuado"</formula>
    </cfRule>
    <cfRule type="cellIs" dxfId="1235" priority="13" operator="equal">
      <formula>"en riesgo"</formula>
    </cfRule>
  </conditionalFormatting>
  <conditionalFormatting sqref="L73:M73">
    <cfRule type="cellIs" dxfId="1234" priority="10" operator="equal">
      <formula>"optimo"</formula>
    </cfRule>
    <cfRule type="cellIs" dxfId="1233" priority="11" operator="equal">
      <formula>"critico"</formula>
    </cfRule>
  </conditionalFormatting>
  <conditionalFormatting sqref="F75:M86">
    <cfRule type="expression" dxfId="1232" priority="9">
      <formula>+IF($AK75=0,1)</formula>
    </cfRule>
  </conditionalFormatting>
  <conditionalFormatting sqref="F103:G104">
    <cfRule type="expression" dxfId="1231" priority="8">
      <formula>+IF($G$102="No",1,0)</formula>
    </cfRule>
  </conditionalFormatting>
  <conditionalFormatting sqref="F51">
    <cfRule type="expression" dxfId="1230" priority="7">
      <formula>+IF($F$43="no",1,0)</formula>
    </cfRule>
  </conditionalFormatting>
  <conditionalFormatting sqref="I51">
    <cfRule type="expression" dxfId="1229" priority="6">
      <formula>+IF($F$51="no",1,0)</formula>
    </cfRule>
  </conditionalFormatting>
  <conditionalFormatting sqref="F33:M33">
    <cfRule type="expression" dxfId="1228" priority="5">
      <formula>+IF($Q$30="NA",1,0)</formula>
    </cfRule>
  </conditionalFormatting>
  <conditionalFormatting sqref="F33:M33">
    <cfRule type="expression" dxfId="122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8">
    <tabColor rgb="FF0070C0"/>
  </sheetPr>
  <dimension ref="B1:AV113"/>
  <sheetViews>
    <sheetView topLeftCell="A61"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1365</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1998</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soporte</v>
      </c>
    </row>
    <row r="31" spans="2:17" ht="24" customHeight="1" x14ac:dyDescent="0.25">
      <c r="B31" s="106"/>
      <c r="D31" s="397"/>
      <c r="E31" s="398"/>
      <c r="F31" s="4" t="s">
        <v>257</v>
      </c>
      <c r="G31" s="331" t="s">
        <v>258</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1606</v>
      </c>
      <c r="G33" s="331" t="s">
        <v>1554</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35.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Administrativa</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226" priority="37">
      <formula>+IF($F$43="no",1,0)</formula>
    </cfRule>
  </conditionalFormatting>
  <conditionalFormatting sqref="F47:M47">
    <cfRule type="expression" dxfId="1225" priority="34">
      <formula>+IF($Q$47=0,1,0)</formula>
    </cfRule>
  </conditionalFormatting>
  <conditionalFormatting sqref="Y75:Y78">
    <cfRule type="expression" dxfId="1224" priority="30">
      <formula>+IF(Y$73=0,1,0)</formula>
    </cfRule>
  </conditionalFormatting>
  <conditionalFormatting sqref="AA75:AA78">
    <cfRule type="expression" dxfId="1223" priority="29">
      <formula>+IF(AA$73=0,1,0)</formula>
    </cfRule>
  </conditionalFormatting>
  <conditionalFormatting sqref="AC75:AC78">
    <cfRule type="expression" dxfId="1222" priority="28">
      <formula>+IF(AC$73=0,1,0)</formula>
    </cfRule>
  </conditionalFormatting>
  <conditionalFormatting sqref="S81:S84">
    <cfRule type="expression" dxfId="1221" priority="27">
      <formula>+IF(S$79=0,1,0)</formula>
    </cfRule>
  </conditionalFormatting>
  <conditionalFormatting sqref="U81:U84">
    <cfRule type="expression" dxfId="1220" priority="26">
      <formula>+IF(U$79=0,1,0)</formula>
    </cfRule>
  </conditionalFormatting>
  <conditionalFormatting sqref="W81:W84">
    <cfRule type="expression" dxfId="1219" priority="25">
      <formula>+IF(W$79=0,1,0)</formula>
    </cfRule>
  </conditionalFormatting>
  <conditionalFormatting sqref="Y81:Y84">
    <cfRule type="expression" dxfId="1218" priority="24">
      <formula>+IF(Y$79=0,1,0)</formula>
    </cfRule>
  </conditionalFormatting>
  <conditionalFormatting sqref="AA81:AA84">
    <cfRule type="expression" dxfId="1217" priority="23">
      <formula>+IF(AA$79=0,1,0)</formula>
    </cfRule>
  </conditionalFormatting>
  <conditionalFormatting sqref="AC81:AC84">
    <cfRule type="expression" dxfId="1216" priority="22">
      <formula>+IF(AC$79=0,1,0)</formula>
    </cfRule>
  </conditionalFormatting>
  <conditionalFormatting sqref="F73:G73">
    <cfRule type="cellIs" dxfId="1215" priority="20" operator="equal">
      <formula>"optimo"</formula>
    </cfRule>
    <cfRule type="cellIs" dxfId="1214" priority="21" operator="equal">
      <formula>"critico"</formula>
    </cfRule>
  </conditionalFormatting>
  <conditionalFormatting sqref="H73:I73">
    <cfRule type="cellIs" dxfId="1213" priority="18" operator="equal">
      <formula>"Adecuado"</formula>
    </cfRule>
    <cfRule type="cellIs" dxfId="1212" priority="19" operator="equal">
      <formula>"en riesgo"</formula>
    </cfRule>
  </conditionalFormatting>
  <conditionalFormatting sqref="J73:K73">
    <cfRule type="cellIs" dxfId="1211" priority="16" operator="equal">
      <formula>"Adecuado"</formula>
    </cfRule>
    <cfRule type="cellIs" dxfId="1210" priority="17" operator="equal">
      <formula>"en riesgo"</formula>
    </cfRule>
  </conditionalFormatting>
  <conditionalFormatting sqref="L73:M73">
    <cfRule type="cellIs" dxfId="1209" priority="14" operator="equal">
      <formula>"optimo"</formula>
    </cfRule>
    <cfRule type="cellIs" dxfId="1208" priority="15" operator="equal">
      <formula>"critico"</formula>
    </cfRule>
  </conditionalFormatting>
  <conditionalFormatting sqref="F75:M76">
    <cfRule type="expression" dxfId="1207" priority="13">
      <formula>+IF($AK75=0,1)</formula>
    </cfRule>
  </conditionalFormatting>
  <conditionalFormatting sqref="F103:G104">
    <cfRule type="expression" dxfId="1206" priority="12">
      <formula>+IF($G$102="No",1,0)</formula>
    </cfRule>
  </conditionalFormatting>
  <conditionalFormatting sqref="F51">
    <cfRule type="expression" dxfId="1205" priority="11">
      <formula>+IF($F$43="no",1,0)</formula>
    </cfRule>
  </conditionalFormatting>
  <conditionalFormatting sqref="I51">
    <cfRule type="expression" dxfId="1204" priority="10">
      <formula>+IF($F$51="no",1,0)</formula>
    </cfRule>
  </conditionalFormatting>
  <conditionalFormatting sqref="F32:M32">
    <cfRule type="expression" dxfId="1203" priority="8">
      <formula>+IF($Q$30="NA",1,0)</formula>
    </cfRule>
  </conditionalFormatting>
  <conditionalFormatting sqref="F33:M33">
    <cfRule type="expression" dxfId="1202" priority="7">
      <formula>+IF($Q$30="NA",1,0)</formula>
    </cfRule>
  </conditionalFormatting>
  <conditionalFormatting sqref="F33:M33">
    <cfRule type="expression" dxfId="1201" priority="6">
      <formula>+IF($Q$33=0,1,0)</formula>
    </cfRule>
  </conditionalFormatting>
  <conditionalFormatting sqref="F77:F86 M77:M86">
    <cfRule type="expression" dxfId="1200" priority="2">
      <formula>+IF($AK77=0,1)</formula>
    </cfRule>
  </conditionalFormatting>
  <conditionalFormatting sqref="G77:L86">
    <cfRule type="expression" dxfId="1199"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8">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304</v>
      </c>
      <c r="O10" s="2"/>
    </row>
    <row r="11" spans="2:24" ht="3.95" customHeight="1" x14ac:dyDescent="0.25">
      <c r="B11" s="2"/>
      <c r="D11" s="6"/>
      <c r="O11" s="2"/>
    </row>
    <row r="12" spans="2:24" ht="36" customHeight="1" x14ac:dyDescent="0.25">
      <c r="B12" s="2"/>
      <c r="D12" s="329" t="s">
        <v>5</v>
      </c>
      <c r="E12" s="330"/>
      <c r="F12" s="331" t="s">
        <v>305</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1168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1169</v>
      </c>
      <c r="G33" s="331" t="s">
        <v>1164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1170</v>
      </c>
      <c r="G59" s="335"/>
      <c r="H59" s="335"/>
      <c r="I59" s="335"/>
      <c r="J59" s="335"/>
      <c r="K59" s="335"/>
      <c r="L59" s="335"/>
      <c r="M59" s="335"/>
      <c r="O59" s="2"/>
    </row>
    <row r="60" spans="2:15" ht="66" customHeight="1" x14ac:dyDescent="0.25">
      <c r="B60" s="2"/>
      <c r="D60" s="350" t="s">
        <v>35</v>
      </c>
      <c r="E60" s="350"/>
      <c r="F60" s="335" t="s">
        <v>1171</v>
      </c>
      <c r="G60" s="335"/>
      <c r="H60" s="335"/>
      <c r="I60" s="335"/>
      <c r="J60" s="335"/>
      <c r="K60" s="335"/>
      <c r="L60" s="335"/>
      <c r="M60" s="335"/>
      <c r="O60" s="2"/>
    </row>
    <row r="61" spans="2:15" ht="41.25" customHeight="1" x14ac:dyDescent="0.25">
      <c r="B61" s="2"/>
      <c r="D61" s="350" t="s">
        <v>36</v>
      </c>
      <c r="E61" s="350"/>
      <c r="F61" s="331" t="s">
        <v>1172</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0.19900000000000001</v>
      </c>
      <c r="J77" s="16">
        <v>0.2</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0.39900000000000002</v>
      </c>
      <c r="H80" s="16">
        <v>0.4</v>
      </c>
      <c r="I80" s="16">
        <v>0.44900000000000001</v>
      </c>
      <c r="J80" s="16">
        <v>0.45</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1173</v>
      </c>
      <c r="G97" s="335"/>
      <c r="H97" s="335"/>
      <c r="I97" s="335"/>
      <c r="J97" s="335"/>
      <c r="K97" s="335"/>
      <c r="L97" s="335"/>
      <c r="M97" s="335"/>
      <c r="O97" s="2"/>
    </row>
    <row r="98" spans="2:15" ht="42" customHeight="1" x14ac:dyDescent="0.25">
      <c r="B98" s="2"/>
      <c r="D98" s="350" t="s">
        <v>36</v>
      </c>
      <c r="E98" s="350"/>
      <c r="F98" s="335" t="s">
        <v>1174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Contratación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98" priority="31">
      <formula>+IF($F$43="no",1,0)</formula>
    </cfRule>
  </conditionalFormatting>
  <conditionalFormatting sqref="F32:M33">
    <cfRule type="expression" dxfId="1197" priority="30">
      <formula>+IF($Q$30="NA",1,0)</formula>
    </cfRule>
  </conditionalFormatting>
  <conditionalFormatting sqref="F33:M33">
    <cfRule type="expression" dxfId="1196" priority="29">
      <formula>+IF($Q$33=0,1,0)</formula>
    </cfRule>
  </conditionalFormatting>
  <conditionalFormatting sqref="F47:M47">
    <cfRule type="expression" dxfId="1195" priority="28">
      <formula>+IF($Q$47=0,1,0)</formula>
    </cfRule>
  </conditionalFormatting>
  <conditionalFormatting sqref="F73:G73">
    <cfRule type="cellIs" dxfId="1194" priority="14" operator="equal">
      <formula>"optimo"</formula>
    </cfRule>
    <cfRule type="cellIs" dxfId="1193" priority="15" operator="equal">
      <formula>"critico"</formula>
    </cfRule>
  </conditionalFormatting>
  <conditionalFormatting sqref="H73:I73">
    <cfRule type="cellIs" dxfId="1192" priority="12" operator="equal">
      <formula>"Adecuado"</formula>
    </cfRule>
    <cfRule type="cellIs" dxfId="1191" priority="13" operator="equal">
      <formula>"en riesgo"</formula>
    </cfRule>
  </conditionalFormatting>
  <conditionalFormatting sqref="J73:K73">
    <cfRule type="cellIs" dxfId="1190" priority="10" operator="equal">
      <formula>"Adecuado"</formula>
    </cfRule>
    <cfRule type="cellIs" dxfId="1189" priority="11" operator="equal">
      <formula>"en riesgo"</formula>
    </cfRule>
  </conditionalFormatting>
  <conditionalFormatting sqref="L73:M73">
    <cfRule type="cellIs" dxfId="1188" priority="8" operator="equal">
      <formula>"optimo"</formula>
    </cfRule>
    <cfRule type="cellIs" dxfId="1187" priority="9" operator="equal">
      <formula>"critico"</formula>
    </cfRule>
  </conditionalFormatting>
  <conditionalFormatting sqref="F75:M86">
    <cfRule type="expression" dxfId="1186" priority="7">
      <formula>+IF($AK75=0,1)</formula>
    </cfRule>
  </conditionalFormatting>
  <conditionalFormatting sqref="F103:G104">
    <cfRule type="expression" dxfId="1185" priority="6">
      <formula>+IF($G$102="No",1,0)</formula>
    </cfRule>
  </conditionalFormatting>
  <conditionalFormatting sqref="F51">
    <cfRule type="expression" dxfId="1184" priority="5">
      <formula>+IF($F$43="no",1,0)</formula>
    </cfRule>
  </conditionalFormatting>
  <conditionalFormatting sqref="I51">
    <cfRule type="expression" dxfId="118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124</v>
      </c>
      <c r="O10" s="2"/>
    </row>
    <row r="11" spans="2:24" ht="3.95" customHeight="1" x14ac:dyDescent="0.25">
      <c r="B11" s="2"/>
      <c r="D11" s="6"/>
      <c r="O11" s="2"/>
    </row>
    <row r="12" spans="2:24" ht="36" customHeight="1" x14ac:dyDescent="0.25">
      <c r="B12" s="2"/>
      <c r="D12" s="329" t="s">
        <v>5</v>
      </c>
      <c r="E12" s="330"/>
      <c r="F12" s="331" t="s">
        <v>1670</v>
      </c>
      <c r="G12" s="332"/>
      <c r="H12" s="332"/>
      <c r="I12" s="332"/>
      <c r="J12" s="332"/>
      <c r="K12" s="332"/>
      <c r="L12" s="332"/>
      <c r="M12" s="333"/>
      <c r="O12" s="2"/>
      <c r="W12" s="3" t="str">
        <f>+F23</f>
        <v>Mensual</v>
      </c>
      <c r="X12" s="3" t="str">
        <f>+F71</f>
        <v>Mayo</v>
      </c>
    </row>
    <row r="13" spans="2:24" ht="3.95" customHeight="1" x14ac:dyDescent="0.25">
      <c r="B13" s="2"/>
      <c r="O13" s="2"/>
    </row>
    <row r="14" spans="2:24" ht="36" customHeight="1" x14ac:dyDescent="0.25">
      <c r="B14" s="2"/>
      <c r="D14" s="329" t="s">
        <v>6</v>
      </c>
      <c r="E14" s="330"/>
      <c r="F14" s="331" t="s">
        <v>1677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150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350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1671</v>
      </c>
      <c r="G59" s="335"/>
      <c r="H59" s="335"/>
      <c r="I59" s="335"/>
      <c r="J59" s="335"/>
      <c r="K59" s="335"/>
      <c r="L59" s="335"/>
      <c r="M59" s="335"/>
      <c r="O59" s="2"/>
    </row>
    <row r="60" spans="2:15" ht="27" customHeight="1" x14ac:dyDescent="0.25">
      <c r="B60" s="2"/>
      <c r="D60" s="350" t="s">
        <v>35</v>
      </c>
      <c r="E60" s="350"/>
      <c r="F60" s="335" t="s">
        <v>1676</v>
      </c>
      <c r="G60" s="335"/>
      <c r="H60" s="335"/>
      <c r="I60" s="335"/>
      <c r="J60" s="335"/>
      <c r="K60" s="335"/>
      <c r="L60" s="335"/>
      <c r="M60" s="335"/>
      <c r="O60" s="2"/>
    </row>
    <row r="61" spans="2:15" ht="27" customHeight="1" x14ac:dyDescent="0.25">
      <c r="B61" s="2"/>
      <c r="D61" s="350" t="s">
        <v>36</v>
      </c>
      <c r="E61" s="350"/>
      <c r="F61" s="335" t="s">
        <v>622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49</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v>9.9000000000000005E-2</v>
      </c>
      <c r="H79" s="16">
        <v>0.1</v>
      </c>
      <c r="I79" s="16">
        <v>0.13900000000000001</v>
      </c>
      <c r="J79" s="16">
        <v>0.14000000000000001</v>
      </c>
      <c r="K79" s="16">
        <v>0.159</v>
      </c>
      <c r="L79" s="16">
        <v>0.16</v>
      </c>
      <c r="M79" s="16" t="s">
        <v>500</v>
      </c>
      <c r="O79" s="2"/>
      <c r="AE79" s="3" t="s">
        <v>49</v>
      </c>
      <c r="AF79" s="3">
        <v>5</v>
      </c>
      <c r="AG79" s="3">
        <f t="shared" si="0"/>
        <v>1</v>
      </c>
      <c r="AH79" s="3">
        <f>+IF(AG79=0,0,IF(AG79=1,(SUM($AG$75:AG79)-1),1))</f>
        <v>0</v>
      </c>
      <c r="AI79" s="3">
        <f t="shared" si="1"/>
        <v>0</v>
      </c>
      <c r="AJ79" s="3">
        <f t="shared" si="2"/>
        <v>1</v>
      </c>
      <c r="AK79" s="3">
        <f t="shared" si="3"/>
        <v>1</v>
      </c>
    </row>
    <row r="80" spans="2:37" x14ac:dyDescent="0.25">
      <c r="B80" s="2"/>
      <c r="D80" s="351" t="s">
        <v>50</v>
      </c>
      <c r="E80" s="351"/>
      <c r="F80" s="16" t="s">
        <v>500</v>
      </c>
      <c r="G80" s="16">
        <v>9.9000000000000005E-2</v>
      </c>
      <c r="H80" s="16">
        <v>0.1</v>
      </c>
      <c r="I80" s="16">
        <v>0.13900000000000001</v>
      </c>
      <c r="J80" s="16">
        <v>0.14000000000000001</v>
      </c>
      <c r="K80" s="16">
        <v>0.159</v>
      </c>
      <c r="L80" s="16">
        <v>0.16</v>
      </c>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51" t="s">
        <v>53</v>
      </c>
      <c r="E81" s="351"/>
      <c r="F81" s="16" t="s">
        <v>500</v>
      </c>
      <c r="G81" s="16">
        <v>0.29899999999999999</v>
      </c>
      <c r="H81" s="16">
        <v>0.3</v>
      </c>
      <c r="I81" s="16">
        <v>0.39900000000000002</v>
      </c>
      <c r="J81" s="16">
        <v>0.4</v>
      </c>
      <c r="K81" s="16">
        <v>0.499</v>
      </c>
      <c r="L81" s="16">
        <v>0.5</v>
      </c>
      <c r="M81" s="16" t="s">
        <v>500</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51" t="s">
        <v>54</v>
      </c>
      <c r="E82" s="351"/>
      <c r="F82" s="16" t="s">
        <v>500</v>
      </c>
      <c r="G82" s="16">
        <v>0.29899999999999999</v>
      </c>
      <c r="H82" s="16">
        <v>0.3</v>
      </c>
      <c r="I82" s="16">
        <v>0.39900000000000002</v>
      </c>
      <c r="J82" s="16">
        <v>0.4</v>
      </c>
      <c r="K82" s="16">
        <v>0.499</v>
      </c>
      <c r="L82" s="16">
        <v>0.5</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v>0.29899999999999999</v>
      </c>
      <c r="H83" s="16">
        <v>0.3</v>
      </c>
      <c r="I83" s="16">
        <v>0.39900000000000002</v>
      </c>
      <c r="J83" s="16">
        <v>0.4</v>
      </c>
      <c r="K83" s="16">
        <v>0.499</v>
      </c>
      <c r="L83" s="16">
        <v>0.5</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51" t="s">
        <v>56</v>
      </c>
      <c r="E84" s="351"/>
      <c r="F84" s="16" t="s">
        <v>500</v>
      </c>
      <c r="G84" s="16">
        <v>0.499</v>
      </c>
      <c r="H84" s="16">
        <v>0.5</v>
      </c>
      <c r="I84" s="16">
        <v>0.59899999999999998</v>
      </c>
      <c r="J84" s="16">
        <v>0.6</v>
      </c>
      <c r="K84" s="16">
        <v>0.749</v>
      </c>
      <c r="L84" s="16">
        <v>0.75</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51" t="s">
        <v>57</v>
      </c>
      <c r="E85" s="351"/>
      <c r="F85" s="16" t="s">
        <v>500</v>
      </c>
      <c r="G85" s="16">
        <v>0.499</v>
      </c>
      <c r="H85" s="16">
        <v>0.5</v>
      </c>
      <c r="I85" s="16">
        <v>0.59899999999999998</v>
      </c>
      <c r="J85" s="16">
        <v>0.6</v>
      </c>
      <c r="K85" s="16">
        <v>0.749</v>
      </c>
      <c r="L85" s="16">
        <v>0.75</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v>0.749</v>
      </c>
      <c r="H86" s="16">
        <v>0.75</v>
      </c>
      <c r="I86" s="16">
        <v>0.79900000000000004</v>
      </c>
      <c r="J86" s="16">
        <v>0.8</v>
      </c>
      <c r="K86" s="16">
        <v>0.999</v>
      </c>
      <c r="L86" s="16">
        <v>1</v>
      </c>
      <c r="M86" s="16" t="s">
        <v>500</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42"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623</v>
      </c>
      <c r="G97" s="335"/>
      <c r="H97" s="335"/>
      <c r="I97" s="335"/>
      <c r="J97" s="335"/>
      <c r="K97" s="335"/>
      <c r="L97" s="335"/>
      <c r="M97" s="335"/>
      <c r="O97" s="2"/>
    </row>
    <row r="98" spans="2:15" ht="28.5" customHeight="1" x14ac:dyDescent="0.25">
      <c r="B98" s="2"/>
      <c r="D98" s="350" t="s">
        <v>36</v>
      </c>
      <c r="E98" s="350"/>
      <c r="F98" s="335" t="s">
        <v>491</v>
      </c>
      <c r="G98" s="335"/>
      <c r="H98" s="335"/>
      <c r="I98" s="335"/>
      <c r="J98" s="335"/>
      <c r="K98" s="335"/>
      <c r="L98" s="335"/>
      <c r="M98" s="335"/>
      <c r="O98" s="2"/>
    </row>
    <row r="99" spans="2:15" ht="3.95" customHeight="1" x14ac:dyDescent="0.25">
      <c r="B99" s="2"/>
      <c r="O99" s="2"/>
    </row>
    <row r="100" spans="2:15" ht="141" customHeight="1" x14ac:dyDescent="0.25">
      <c r="B100" s="2"/>
      <c r="D100" s="329" t="s">
        <v>62</v>
      </c>
      <c r="E100" s="330"/>
      <c r="F100" s="331" t="s">
        <v>79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e">
        <f>+VLOOKUP(H10,tablero!$P$5:$R$200,3,FALSE)</f>
        <v>#N/A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22" priority="29">
      <formula>+IF($F$43="no",1,0)</formula>
    </cfRule>
  </conditionalFormatting>
  <conditionalFormatting sqref="F32:M33">
    <cfRule type="expression" dxfId="3321" priority="28">
      <formula>+IF($Q$30="NA",1,0)</formula>
    </cfRule>
  </conditionalFormatting>
  <conditionalFormatting sqref="F33:M33">
    <cfRule type="expression" dxfId="3320" priority="27">
      <formula>+IF($Q$33=0,1,0)</formula>
    </cfRule>
  </conditionalFormatting>
  <conditionalFormatting sqref="F47:M47">
    <cfRule type="expression" dxfId="3319" priority="26">
      <formula>+IF($Q$47=0,1,0)</formula>
    </cfRule>
  </conditionalFormatting>
  <conditionalFormatting sqref="F73:G73">
    <cfRule type="cellIs" dxfId="3318" priority="18" operator="equal">
      <formula>"optimo"</formula>
    </cfRule>
    <cfRule type="cellIs" dxfId="3317" priority="19" operator="equal">
      <formula>"critico"</formula>
    </cfRule>
  </conditionalFormatting>
  <conditionalFormatting sqref="H73:I73">
    <cfRule type="cellIs" dxfId="3316" priority="16" operator="equal">
      <formula>"Adecuado"</formula>
    </cfRule>
    <cfRule type="cellIs" dxfId="3315" priority="17" operator="equal">
      <formula>"en riesgo"</formula>
    </cfRule>
  </conditionalFormatting>
  <conditionalFormatting sqref="J73:K73">
    <cfRule type="cellIs" dxfId="3314" priority="14" operator="equal">
      <formula>"Adecuado"</formula>
    </cfRule>
    <cfRule type="cellIs" dxfId="3313" priority="15" operator="equal">
      <formula>"en riesgo"</formula>
    </cfRule>
  </conditionalFormatting>
  <conditionalFormatting sqref="L73:M73">
    <cfRule type="cellIs" dxfId="3312" priority="12" operator="equal">
      <formula>"optimo"</formula>
    </cfRule>
    <cfRule type="cellIs" dxfId="3311" priority="13" operator="equal">
      <formula>"critico"</formula>
    </cfRule>
  </conditionalFormatting>
  <conditionalFormatting sqref="F75:M86">
    <cfRule type="expression" dxfId="3310" priority="11">
      <formula>+IF($AK75=0,1)</formula>
    </cfRule>
  </conditionalFormatting>
  <conditionalFormatting sqref="F103:G104">
    <cfRule type="expression" dxfId="3309" priority="10">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9">
    <tabColor rgb="FF0070C0"/>
  </sheetPr>
  <dimension ref="B1:AV113"/>
  <sheetViews>
    <sheetView topLeftCell="A49"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306</v>
      </c>
      <c r="O10" s="2"/>
    </row>
    <row r="11" spans="2:24" ht="3.95" customHeight="1" x14ac:dyDescent="0.25">
      <c r="B11" s="2"/>
      <c r="D11" s="6"/>
      <c r="O11" s="2"/>
    </row>
    <row r="12" spans="2:24" ht="36" customHeight="1" x14ac:dyDescent="0.25">
      <c r="B12" s="2"/>
      <c r="D12" s="329" t="s">
        <v>5</v>
      </c>
      <c r="E12" s="330"/>
      <c r="F12" s="331" t="s">
        <v>307</v>
      </c>
      <c r="G12" s="332"/>
      <c r="H12" s="332"/>
      <c r="I12" s="332"/>
      <c r="J12" s="332"/>
      <c r="K12" s="332"/>
      <c r="L12" s="332"/>
      <c r="M12" s="333"/>
      <c r="O12" s="2"/>
      <c r="W12" s="3" t="str">
        <f>+F23</f>
        <v>Bimestral</v>
      </c>
      <c r="X12" s="3" t="str">
        <f>+F71</f>
        <v>Febrero</v>
      </c>
    </row>
    <row r="13" spans="2:24" ht="3.95" customHeight="1" x14ac:dyDescent="0.25">
      <c r="B13" s="2"/>
      <c r="O13" s="2"/>
    </row>
    <row r="14" spans="2:24" ht="38.25" customHeight="1" x14ac:dyDescent="0.25">
      <c r="B14" s="2"/>
      <c r="D14" s="329" t="s">
        <v>6</v>
      </c>
      <c r="E14" s="330"/>
      <c r="F14" s="331" t="s">
        <v>1175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0.18</v>
      </c>
      <c r="G22" s="328" t="s">
        <v>9</v>
      </c>
      <c r="H22" s="328"/>
      <c r="I22" s="17">
        <v>1</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1169</v>
      </c>
      <c r="G33" s="331" t="s">
        <v>1164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1176</v>
      </c>
      <c r="G59" s="335"/>
      <c r="H59" s="335"/>
      <c r="I59" s="335"/>
      <c r="J59" s="335"/>
      <c r="K59" s="335"/>
      <c r="L59" s="335"/>
      <c r="M59" s="335"/>
      <c r="O59" s="2"/>
    </row>
    <row r="60" spans="2:15" ht="46.5" customHeight="1" x14ac:dyDescent="0.25">
      <c r="B60" s="2"/>
      <c r="D60" s="350" t="s">
        <v>35</v>
      </c>
      <c r="E60" s="350"/>
      <c r="F60" s="335" t="s">
        <v>1177</v>
      </c>
      <c r="G60" s="335"/>
      <c r="H60" s="335"/>
      <c r="I60" s="335"/>
      <c r="J60" s="335"/>
      <c r="K60" s="335"/>
      <c r="L60" s="335"/>
      <c r="M60" s="335"/>
      <c r="O60" s="2"/>
    </row>
    <row r="61" spans="2:15" ht="46.5" customHeight="1" x14ac:dyDescent="0.25">
      <c r="B61" s="2"/>
      <c r="D61" s="350" t="s">
        <v>36</v>
      </c>
      <c r="E61" s="350"/>
      <c r="F61" s="331" t="s">
        <v>1178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40</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v>0.39900000000000002</v>
      </c>
      <c r="H76" s="16">
        <v>0.4</v>
      </c>
      <c r="I76" s="16">
        <v>0.69899999999999995</v>
      </c>
      <c r="J76" s="16">
        <v>0.7</v>
      </c>
      <c r="K76" s="16">
        <v>0.999</v>
      </c>
      <c r="L76" s="16" t="s">
        <v>500</v>
      </c>
      <c r="M76" s="16">
        <v>1</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1</v>
      </c>
      <c r="AH77" s="3">
        <f>+IF(AG77=0,0,IF(AG77=1,(SUM($AG$75:AG77)-1),1))</f>
        <v>1</v>
      </c>
      <c r="AI77" s="3">
        <f t="shared" si="1"/>
        <v>0</v>
      </c>
      <c r="AJ77" s="3">
        <f t="shared" si="2"/>
        <v>0</v>
      </c>
      <c r="AK77" s="3">
        <f t="shared" si="3"/>
        <v>0</v>
      </c>
    </row>
    <row r="78" spans="2:37" x14ac:dyDescent="0.25">
      <c r="B78" s="2"/>
      <c r="D78" s="351" t="s">
        <v>48</v>
      </c>
      <c r="E78" s="351"/>
      <c r="F78" s="16" t="s">
        <v>500</v>
      </c>
      <c r="G78" s="16">
        <v>0.39900000000000002</v>
      </c>
      <c r="H78" s="16">
        <v>0.4</v>
      </c>
      <c r="I78" s="16">
        <v>0.69899999999999995</v>
      </c>
      <c r="J78" s="16">
        <v>0.7</v>
      </c>
      <c r="K78" s="16">
        <v>0.999</v>
      </c>
      <c r="L78" s="16" t="s">
        <v>500</v>
      </c>
      <c r="M78" s="16">
        <v>1</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3</v>
      </c>
      <c r="AI79" s="3">
        <f t="shared" si="1"/>
        <v>0</v>
      </c>
      <c r="AJ79" s="3">
        <f t="shared" si="2"/>
        <v>0</v>
      </c>
      <c r="AK79" s="3">
        <f t="shared" si="3"/>
        <v>0</v>
      </c>
    </row>
    <row r="80" spans="2:37" x14ac:dyDescent="0.25">
      <c r="B80" s="2"/>
      <c r="D80" s="351" t="s">
        <v>50</v>
      </c>
      <c r="E80" s="351"/>
      <c r="F80" s="16" t="s">
        <v>500</v>
      </c>
      <c r="G80" s="16">
        <v>0.39900000000000002</v>
      </c>
      <c r="H80" s="16">
        <v>0.4</v>
      </c>
      <c r="I80" s="16">
        <v>0.69899999999999995</v>
      </c>
      <c r="J80" s="16">
        <v>0.7</v>
      </c>
      <c r="K80" s="16">
        <v>0.999</v>
      </c>
      <c r="L80" s="16" t="s">
        <v>500</v>
      </c>
      <c r="M80" s="16">
        <v>1</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5</v>
      </c>
      <c r="AI81" s="3">
        <f t="shared" si="1"/>
        <v>0</v>
      </c>
      <c r="AJ81" s="3">
        <f t="shared" si="2"/>
        <v>0</v>
      </c>
      <c r="AK81" s="3">
        <f t="shared" si="3"/>
        <v>0</v>
      </c>
    </row>
    <row r="82" spans="2:37" x14ac:dyDescent="0.25">
      <c r="B82" s="2"/>
      <c r="D82" s="351" t="s">
        <v>54</v>
      </c>
      <c r="E82" s="351"/>
      <c r="F82" s="16" t="s">
        <v>500</v>
      </c>
      <c r="G82" s="16">
        <v>0.39900000000000002</v>
      </c>
      <c r="H82" s="16">
        <v>0.4</v>
      </c>
      <c r="I82" s="16">
        <v>0.69899999999999995</v>
      </c>
      <c r="J82" s="16">
        <v>0.7</v>
      </c>
      <c r="K82" s="16">
        <v>0.999</v>
      </c>
      <c r="L82" s="16" t="s">
        <v>500</v>
      </c>
      <c r="M82" s="16">
        <v>1</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7</v>
      </c>
      <c r="AI83" s="3">
        <f t="shared" si="1"/>
        <v>0</v>
      </c>
      <c r="AJ83" s="3">
        <f t="shared" si="2"/>
        <v>0</v>
      </c>
      <c r="AK83" s="3">
        <f t="shared" si="3"/>
        <v>0</v>
      </c>
    </row>
    <row r="84" spans="2:37" x14ac:dyDescent="0.25">
      <c r="B84" s="2"/>
      <c r="D84" s="351" t="s">
        <v>56</v>
      </c>
      <c r="E84" s="351"/>
      <c r="F84" s="16" t="s">
        <v>500</v>
      </c>
      <c r="G84" s="16">
        <v>0.39900000000000002</v>
      </c>
      <c r="H84" s="16">
        <v>0.4</v>
      </c>
      <c r="I84" s="16">
        <v>0.69899999999999995</v>
      </c>
      <c r="J84" s="16">
        <v>0.7</v>
      </c>
      <c r="K84" s="16">
        <v>0.999</v>
      </c>
      <c r="L84" s="16" t="s">
        <v>500</v>
      </c>
      <c r="M84" s="16">
        <v>1</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9</v>
      </c>
      <c r="AI85" s="3">
        <f t="shared" si="1"/>
        <v>0</v>
      </c>
      <c r="AJ85" s="3">
        <f t="shared" si="2"/>
        <v>0</v>
      </c>
      <c r="AK85" s="3">
        <f t="shared" si="3"/>
        <v>0</v>
      </c>
    </row>
    <row r="86" spans="2:37" x14ac:dyDescent="0.25">
      <c r="B86" s="2"/>
      <c r="D86" s="351" t="s">
        <v>58</v>
      </c>
      <c r="E86" s="351"/>
      <c r="F86" s="16" t="s">
        <v>500</v>
      </c>
      <c r="G86" s="16">
        <v>0.39900000000000002</v>
      </c>
      <c r="H86" s="16">
        <v>0.4</v>
      </c>
      <c r="I86" s="16">
        <v>0.69899999999999995</v>
      </c>
      <c r="J86" s="16">
        <v>0.7</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81" customHeight="1" x14ac:dyDescent="0.25">
      <c r="B88" s="2"/>
      <c r="D88" s="329" t="s">
        <v>59</v>
      </c>
      <c r="E88" s="330"/>
      <c r="F88" s="331" t="s">
        <v>1165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2094</v>
      </c>
      <c r="G97" s="335"/>
      <c r="H97" s="335"/>
      <c r="I97" s="335"/>
      <c r="J97" s="335"/>
      <c r="K97" s="335"/>
      <c r="L97" s="335"/>
      <c r="M97" s="335"/>
      <c r="O97" s="2"/>
    </row>
    <row r="98" spans="2:15" ht="42" customHeight="1" x14ac:dyDescent="0.25">
      <c r="B98" s="2"/>
      <c r="D98" s="350" t="s">
        <v>36</v>
      </c>
      <c r="E98" s="350"/>
      <c r="F98" s="335" t="s">
        <v>2094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1166</v>
      </c>
      <c r="K103" s="21"/>
      <c r="O103" s="2"/>
    </row>
    <row r="104" spans="2:15" ht="27.75" customHeight="1" x14ac:dyDescent="0.25">
      <c r="B104" s="2"/>
      <c r="D104" s="322"/>
      <c r="E104" s="323"/>
      <c r="F104" s="19" t="s">
        <v>67</v>
      </c>
      <c r="G104" s="324" t="s">
        <v>1167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Contratación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82" priority="31">
      <formula>+IF($F$43="no",1,0)</formula>
    </cfRule>
  </conditionalFormatting>
  <conditionalFormatting sqref="F32:M33">
    <cfRule type="expression" dxfId="1181" priority="30">
      <formula>+IF($Q$30="NA",1,0)</formula>
    </cfRule>
  </conditionalFormatting>
  <conditionalFormatting sqref="F33:M33">
    <cfRule type="expression" dxfId="1180" priority="29">
      <formula>+IF($Q$33=0,1,0)</formula>
    </cfRule>
  </conditionalFormatting>
  <conditionalFormatting sqref="F47:M47">
    <cfRule type="expression" dxfId="1179" priority="28">
      <formula>+IF($Q$47=0,1,0)</formula>
    </cfRule>
  </conditionalFormatting>
  <conditionalFormatting sqref="F73:G73">
    <cfRule type="cellIs" dxfId="1178" priority="19" operator="equal">
      <formula>"optimo"</formula>
    </cfRule>
    <cfRule type="cellIs" dxfId="1177" priority="20" operator="equal">
      <formula>"critico"</formula>
    </cfRule>
  </conditionalFormatting>
  <conditionalFormatting sqref="H73:I73">
    <cfRule type="cellIs" dxfId="1176" priority="17" operator="equal">
      <formula>"Adecuado"</formula>
    </cfRule>
    <cfRule type="cellIs" dxfId="1175" priority="18" operator="equal">
      <formula>"en riesgo"</formula>
    </cfRule>
  </conditionalFormatting>
  <conditionalFormatting sqref="J73:K73">
    <cfRule type="cellIs" dxfId="1174" priority="15" operator="equal">
      <formula>"Adecuado"</formula>
    </cfRule>
    <cfRule type="cellIs" dxfId="1173" priority="16" operator="equal">
      <formula>"en riesgo"</formula>
    </cfRule>
  </conditionalFormatting>
  <conditionalFormatting sqref="L73:M73">
    <cfRule type="cellIs" dxfId="1172" priority="13" operator="equal">
      <formula>"optimo"</formula>
    </cfRule>
    <cfRule type="cellIs" dxfId="1171" priority="14" operator="equal">
      <formula>"critico"</formula>
    </cfRule>
  </conditionalFormatting>
  <conditionalFormatting sqref="F75:M86">
    <cfRule type="expression" dxfId="1170" priority="12">
      <formula>+IF($AK75=0,1)</formula>
    </cfRule>
  </conditionalFormatting>
  <conditionalFormatting sqref="F103:G104">
    <cfRule type="expression" dxfId="1169" priority="11">
      <formula>+IF($G$102="No",1,0)</formula>
    </cfRule>
  </conditionalFormatting>
  <conditionalFormatting sqref="F51">
    <cfRule type="expression" dxfId="1168" priority="10">
      <formula>+IF($F$43="no",1,0)</formula>
    </cfRule>
  </conditionalFormatting>
  <conditionalFormatting sqref="I51">
    <cfRule type="expression" dxfId="1167"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0">
    <tabColor rgb="FF0070C0"/>
  </sheetPr>
  <dimension ref="B1:AV113"/>
  <sheetViews>
    <sheetView topLeftCell="A37" zoomScale="90" zoomScaleNormal="90" workbookViewId="0">
      <selection activeCell="Q67" sqref="Q6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357</v>
      </c>
      <c r="O10" s="2"/>
    </row>
    <row r="11" spans="2:24" ht="3.95" customHeight="1" x14ac:dyDescent="0.25">
      <c r="B11" s="2"/>
      <c r="D11" s="6"/>
      <c r="O11" s="2"/>
    </row>
    <row r="12" spans="2:24" ht="36" customHeight="1" x14ac:dyDescent="0.25">
      <c r="B12" s="2"/>
      <c r="D12" s="329" t="s">
        <v>5</v>
      </c>
      <c r="E12" s="330"/>
      <c r="F12" s="331" t="s">
        <v>1189</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1190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0.5</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354</v>
      </c>
      <c r="G31" s="331" t="s">
        <v>355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1191</v>
      </c>
      <c r="G59" s="335"/>
      <c r="H59" s="335"/>
      <c r="I59" s="335"/>
      <c r="J59" s="335"/>
      <c r="K59" s="335"/>
      <c r="L59" s="335"/>
      <c r="M59" s="335"/>
      <c r="O59" s="2"/>
    </row>
    <row r="60" spans="2:15" ht="66" customHeight="1" x14ac:dyDescent="0.25">
      <c r="B60" s="2"/>
      <c r="D60" s="350" t="s">
        <v>35</v>
      </c>
      <c r="E60" s="350"/>
      <c r="F60" s="335" t="s">
        <v>1192</v>
      </c>
      <c r="G60" s="335"/>
      <c r="H60" s="335"/>
      <c r="I60" s="335"/>
      <c r="J60" s="335"/>
      <c r="K60" s="335"/>
      <c r="L60" s="335"/>
      <c r="M60" s="335"/>
      <c r="O60" s="2"/>
    </row>
    <row r="61" spans="2:15" ht="41.25" customHeight="1" x14ac:dyDescent="0.25">
      <c r="B61" s="2"/>
      <c r="D61" s="350" t="s">
        <v>36</v>
      </c>
      <c r="E61" s="350"/>
      <c r="F61" s="331" t="s">
        <v>1193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9.9000000000000005E-2</v>
      </c>
      <c r="H78" s="16">
        <v>0.1</v>
      </c>
      <c r="I78" s="16">
        <v>0.19900000000000001</v>
      </c>
      <c r="J78" s="16">
        <v>0.2</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0.39900000000000002</v>
      </c>
      <c r="H82" s="16">
        <v>0.4</v>
      </c>
      <c r="I82" s="16">
        <v>0.499</v>
      </c>
      <c r="J82" s="16">
        <v>0.5</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1184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462" t="s">
        <v>1186</v>
      </c>
      <c r="G97" s="462"/>
      <c r="H97" s="462"/>
      <c r="I97" s="462"/>
      <c r="J97" s="462"/>
      <c r="K97" s="462"/>
      <c r="L97" s="462"/>
      <c r="M97" s="462"/>
      <c r="O97" s="2"/>
    </row>
    <row r="98" spans="2:15" ht="42" customHeight="1" x14ac:dyDescent="0.25">
      <c r="B98" s="2"/>
      <c r="D98" s="350" t="s">
        <v>36</v>
      </c>
      <c r="E98" s="350"/>
      <c r="F98" s="462" t="s">
        <v>1186</v>
      </c>
      <c r="G98" s="462"/>
      <c r="H98" s="462"/>
      <c r="I98" s="462"/>
      <c r="J98" s="462"/>
      <c r="K98" s="462"/>
      <c r="L98" s="462"/>
      <c r="M98" s="462"/>
      <c r="O98" s="2"/>
    </row>
    <row r="99" spans="2:15" ht="3.95" customHeight="1" x14ac:dyDescent="0.25">
      <c r="B99" s="2"/>
      <c r="O99" s="2"/>
    </row>
    <row r="100" spans="2:15" ht="108" customHeight="1" x14ac:dyDescent="0.25">
      <c r="B100" s="2"/>
      <c r="D100" s="329" t="s">
        <v>62</v>
      </c>
      <c r="E100" s="330"/>
      <c r="F100" s="331" t="s">
        <v>1185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Asesora Jurídica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66" priority="31">
      <formula>+IF($F$43="no",1,0)</formula>
    </cfRule>
  </conditionalFormatting>
  <conditionalFormatting sqref="F32:M33">
    <cfRule type="expression" dxfId="1165" priority="30">
      <formula>+IF($Q$30="NA",1,0)</formula>
    </cfRule>
  </conditionalFormatting>
  <conditionalFormatting sqref="F33:M33">
    <cfRule type="expression" dxfId="1164" priority="29">
      <formula>+IF($Q$33=0,1,0)</formula>
    </cfRule>
  </conditionalFormatting>
  <conditionalFormatting sqref="F47:M47">
    <cfRule type="expression" dxfId="1163" priority="28">
      <formula>+IF($Q$47=0,1,0)</formula>
    </cfRule>
  </conditionalFormatting>
  <conditionalFormatting sqref="F73:G73">
    <cfRule type="cellIs" dxfId="1162" priority="14" operator="equal">
      <formula>"optimo"</formula>
    </cfRule>
    <cfRule type="cellIs" dxfId="1161" priority="15" operator="equal">
      <formula>"critico"</formula>
    </cfRule>
  </conditionalFormatting>
  <conditionalFormatting sqref="H73:I73">
    <cfRule type="cellIs" dxfId="1160" priority="12" operator="equal">
      <formula>"Adecuado"</formula>
    </cfRule>
    <cfRule type="cellIs" dxfId="1159" priority="13" operator="equal">
      <formula>"en riesgo"</formula>
    </cfRule>
  </conditionalFormatting>
  <conditionalFormatting sqref="J73:K73">
    <cfRule type="cellIs" dxfId="1158" priority="10" operator="equal">
      <formula>"Adecuado"</formula>
    </cfRule>
    <cfRule type="cellIs" dxfId="1157" priority="11" operator="equal">
      <formula>"en riesgo"</formula>
    </cfRule>
  </conditionalFormatting>
  <conditionalFormatting sqref="L73:M73">
    <cfRule type="cellIs" dxfId="1156" priority="8" operator="equal">
      <formula>"optimo"</formula>
    </cfRule>
    <cfRule type="cellIs" dxfId="1155" priority="9" operator="equal">
      <formula>"critico"</formula>
    </cfRule>
  </conditionalFormatting>
  <conditionalFormatting sqref="F75:M86">
    <cfRule type="expression" dxfId="1154" priority="7">
      <formula>+IF($AK75=0,1)</formula>
    </cfRule>
  </conditionalFormatting>
  <conditionalFormatting sqref="F103:G104">
    <cfRule type="expression" dxfId="1153" priority="6">
      <formula>+IF($G$102="No",1,0)</formula>
    </cfRule>
  </conditionalFormatting>
  <conditionalFormatting sqref="F51">
    <cfRule type="expression" dxfId="1152" priority="5">
      <formula>+IF($F$43="no",1,0)</formula>
    </cfRule>
  </conditionalFormatting>
  <conditionalFormatting sqref="I51">
    <cfRule type="expression" dxfId="115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1">
    <tabColor rgb="FF0070C0"/>
  </sheetPr>
  <dimension ref="B1:AV113"/>
  <sheetViews>
    <sheetView topLeftCell="A37"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358</v>
      </c>
      <c r="O10" s="2"/>
    </row>
    <row r="11" spans="2:24" ht="3.95" customHeight="1" x14ac:dyDescent="0.25">
      <c r="B11" s="2"/>
      <c r="D11" s="6"/>
      <c r="O11" s="2"/>
    </row>
    <row r="12" spans="2:24" ht="36" customHeight="1" x14ac:dyDescent="0.25">
      <c r="B12" s="2"/>
      <c r="D12" s="329" t="s">
        <v>5</v>
      </c>
      <c r="E12" s="330"/>
      <c r="F12" s="331" t="s">
        <v>359</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1208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354</v>
      </c>
      <c r="G31" s="331" t="s">
        <v>355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1209</v>
      </c>
      <c r="G59" s="335"/>
      <c r="H59" s="335"/>
      <c r="I59" s="335"/>
      <c r="J59" s="335"/>
      <c r="K59" s="335"/>
      <c r="L59" s="335"/>
      <c r="M59" s="335"/>
      <c r="O59" s="2"/>
    </row>
    <row r="60" spans="2:15" x14ac:dyDescent="0.25">
      <c r="B60" s="2"/>
      <c r="D60" s="350" t="s">
        <v>35</v>
      </c>
      <c r="E60" s="350"/>
      <c r="F60" s="335" t="s">
        <v>1210</v>
      </c>
      <c r="G60" s="335"/>
      <c r="H60" s="335"/>
      <c r="I60" s="335"/>
      <c r="J60" s="335"/>
      <c r="K60" s="335"/>
      <c r="L60" s="335"/>
      <c r="M60" s="335"/>
      <c r="O60" s="2"/>
    </row>
    <row r="61" spans="2:15" x14ac:dyDescent="0.25">
      <c r="B61" s="2"/>
      <c r="D61" s="350" t="s">
        <v>36</v>
      </c>
      <c r="E61" s="350"/>
      <c r="F61" s="331" t="s">
        <v>1211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0.79900000000000004</v>
      </c>
      <c r="H80" s="16">
        <v>0.8</v>
      </c>
      <c r="I80" s="16">
        <v>0.94899999999999995</v>
      </c>
      <c r="J80" s="16">
        <v>0.95</v>
      </c>
      <c r="K80" s="16">
        <v>0.999</v>
      </c>
      <c r="L80" s="16" t="s">
        <v>500</v>
      </c>
      <c r="M80" s="16">
        <v>1</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0.79900000000000004</v>
      </c>
      <c r="H83" s="16">
        <v>0.8</v>
      </c>
      <c r="I83" s="16">
        <v>0.94899999999999995</v>
      </c>
      <c r="J83" s="16">
        <v>0.95</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1188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462" t="s">
        <v>1187</v>
      </c>
      <c r="G97" s="462"/>
      <c r="H97" s="462"/>
      <c r="I97" s="462"/>
      <c r="J97" s="462"/>
      <c r="K97" s="462"/>
      <c r="L97" s="462"/>
      <c r="M97" s="462"/>
      <c r="O97" s="2"/>
    </row>
    <row r="98" spans="2:15" ht="42" customHeight="1" x14ac:dyDescent="0.25">
      <c r="B98" s="2"/>
      <c r="D98" s="350" t="s">
        <v>36</v>
      </c>
      <c r="E98" s="350"/>
      <c r="F98" s="462" t="s">
        <v>1187</v>
      </c>
      <c r="G98" s="462"/>
      <c r="H98" s="462"/>
      <c r="I98" s="462"/>
      <c r="J98" s="462"/>
      <c r="K98" s="462"/>
      <c r="L98" s="462"/>
      <c r="M98" s="462"/>
      <c r="O98" s="2"/>
    </row>
    <row r="99" spans="2:15" ht="3.95" customHeight="1" x14ac:dyDescent="0.25">
      <c r="B99" s="2"/>
      <c r="O99" s="2"/>
    </row>
    <row r="100" spans="2:15" ht="153.75" customHeight="1" x14ac:dyDescent="0.25">
      <c r="B100" s="2"/>
      <c r="D100" s="329" t="s">
        <v>62</v>
      </c>
      <c r="E100" s="330"/>
      <c r="F100" s="331" t="s">
        <v>1179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Asesora Jurídica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50" priority="31">
      <formula>+IF($F$43="no",1,0)</formula>
    </cfRule>
  </conditionalFormatting>
  <conditionalFormatting sqref="F32:M33">
    <cfRule type="expression" dxfId="1149" priority="30">
      <formula>+IF($Q$30="NA",1,0)</formula>
    </cfRule>
  </conditionalFormatting>
  <conditionalFormatting sqref="F33:M33">
    <cfRule type="expression" dxfId="1148" priority="29">
      <formula>+IF($Q$33=0,1,0)</formula>
    </cfRule>
  </conditionalFormatting>
  <conditionalFormatting sqref="F47:M47">
    <cfRule type="expression" dxfId="1147" priority="28">
      <formula>+IF($Q$47=0,1,0)</formula>
    </cfRule>
  </conditionalFormatting>
  <conditionalFormatting sqref="F73:G73">
    <cfRule type="cellIs" dxfId="1146" priority="17" operator="equal">
      <formula>"optimo"</formula>
    </cfRule>
    <cfRule type="cellIs" dxfId="1145" priority="18" operator="equal">
      <formula>"critico"</formula>
    </cfRule>
  </conditionalFormatting>
  <conditionalFormatting sqref="H73:I73">
    <cfRule type="cellIs" dxfId="1144" priority="15" operator="equal">
      <formula>"Adecuado"</formula>
    </cfRule>
    <cfRule type="cellIs" dxfId="1143" priority="16" operator="equal">
      <formula>"en riesgo"</formula>
    </cfRule>
  </conditionalFormatting>
  <conditionalFormatting sqref="J73:K73">
    <cfRule type="cellIs" dxfId="1142" priority="13" operator="equal">
      <formula>"Adecuado"</formula>
    </cfRule>
    <cfRule type="cellIs" dxfId="1141" priority="14" operator="equal">
      <formula>"en riesgo"</formula>
    </cfRule>
  </conditionalFormatting>
  <conditionalFormatting sqref="L73:M73">
    <cfRule type="cellIs" dxfId="1140" priority="11" operator="equal">
      <formula>"optimo"</formula>
    </cfRule>
    <cfRule type="cellIs" dxfId="1139" priority="12" operator="equal">
      <formula>"critico"</formula>
    </cfRule>
  </conditionalFormatting>
  <conditionalFormatting sqref="F75:M86">
    <cfRule type="expression" dxfId="1138" priority="10">
      <formula>+IF($AK75=0,1)</formula>
    </cfRule>
  </conditionalFormatting>
  <conditionalFormatting sqref="F103:G104">
    <cfRule type="expression" dxfId="1137" priority="9">
      <formula>+IF($G$102="No",1,0)</formula>
    </cfRule>
  </conditionalFormatting>
  <conditionalFormatting sqref="F51">
    <cfRule type="expression" dxfId="1136" priority="8">
      <formula>+IF($F$43="no",1,0)</formula>
    </cfRule>
  </conditionalFormatting>
  <conditionalFormatting sqref="I51">
    <cfRule type="expression" dxfId="113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2">
    <tabColor rgb="FF0070C0"/>
  </sheetPr>
  <dimension ref="B1:AV113"/>
  <sheetViews>
    <sheetView topLeftCell="A58" zoomScale="90" zoomScaleNormal="90" workbookViewId="0">
      <selection activeCell="G77" sqref="G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360</v>
      </c>
      <c r="O10" s="2"/>
    </row>
    <row r="11" spans="2:24" ht="3.95" customHeight="1" x14ac:dyDescent="0.25">
      <c r="B11" s="2"/>
      <c r="D11" s="6"/>
      <c r="O11" s="2"/>
    </row>
    <row r="12" spans="2:24" ht="36" customHeight="1" x14ac:dyDescent="0.25">
      <c r="B12" s="2"/>
      <c r="D12" s="329" t="s">
        <v>5</v>
      </c>
      <c r="E12" s="330"/>
      <c r="F12" s="331" t="s">
        <v>1201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1202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1</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1195</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45.75"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354</v>
      </c>
      <c r="G31" s="331" t="s">
        <v>355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1203</v>
      </c>
      <c r="G59" s="335"/>
      <c r="H59" s="335"/>
      <c r="I59" s="335"/>
      <c r="J59" s="335"/>
      <c r="K59" s="335"/>
      <c r="L59" s="335"/>
      <c r="M59" s="335"/>
      <c r="O59" s="2"/>
    </row>
    <row r="60" spans="2:15" ht="66" customHeight="1" x14ac:dyDescent="0.25">
      <c r="B60" s="2"/>
      <c r="D60" s="350" t="s">
        <v>35</v>
      </c>
      <c r="E60" s="350"/>
      <c r="F60" s="335" t="s">
        <v>1204</v>
      </c>
      <c r="G60" s="335"/>
      <c r="H60" s="335"/>
      <c r="I60" s="335"/>
      <c r="J60" s="335"/>
      <c r="K60" s="335"/>
      <c r="L60" s="335"/>
      <c r="M60" s="335"/>
      <c r="O60" s="2"/>
    </row>
    <row r="61" spans="2:15" ht="41.25" customHeight="1" x14ac:dyDescent="0.25">
      <c r="B61" s="2"/>
      <c r="D61" s="350" t="s">
        <v>36</v>
      </c>
      <c r="E61" s="350"/>
      <c r="F61" s="331" t="s">
        <v>1205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0.94899999999999995</v>
      </c>
      <c r="H77" s="16">
        <v>0.95</v>
      </c>
      <c r="I77" s="16">
        <v>0.999</v>
      </c>
      <c r="J77" s="16" t="s">
        <v>500</v>
      </c>
      <c r="K77" s="16" t="s">
        <v>500</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0.94899999999999995</v>
      </c>
      <c r="H80" s="16">
        <v>0.95</v>
      </c>
      <c r="I80" s="16">
        <v>0.999</v>
      </c>
      <c r="J80" s="16" t="s">
        <v>500</v>
      </c>
      <c r="K80" s="16" t="s">
        <v>500</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0.94899999999999995</v>
      </c>
      <c r="H83" s="16">
        <v>0.95</v>
      </c>
      <c r="I83" s="16">
        <v>0.999</v>
      </c>
      <c r="J83" s="16" t="s">
        <v>500</v>
      </c>
      <c r="K83" s="16" t="s">
        <v>500</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0.94899999999999995</v>
      </c>
      <c r="H86" s="16">
        <v>0.95</v>
      </c>
      <c r="I86" s="16">
        <v>0.999</v>
      </c>
      <c r="J86" s="16" t="s">
        <v>500</v>
      </c>
      <c r="K86" s="16" t="s">
        <v>500</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94.5" customHeight="1" x14ac:dyDescent="0.25">
      <c r="B88" s="2"/>
      <c r="D88" s="329" t="s">
        <v>59</v>
      </c>
      <c r="E88" s="330"/>
      <c r="F88" s="331" t="s">
        <v>1180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1206</v>
      </c>
      <c r="G97" s="335"/>
      <c r="H97" s="335"/>
      <c r="I97" s="335"/>
      <c r="J97" s="335"/>
      <c r="K97" s="335"/>
      <c r="L97" s="335"/>
      <c r="M97" s="335"/>
      <c r="O97" s="2"/>
    </row>
    <row r="98" spans="2:15" ht="42" customHeight="1" x14ac:dyDescent="0.25">
      <c r="B98" s="2"/>
      <c r="D98" s="350" t="s">
        <v>36</v>
      </c>
      <c r="E98" s="350"/>
      <c r="F98" s="335" t="s">
        <v>1207</v>
      </c>
      <c r="G98" s="335"/>
      <c r="H98" s="335"/>
      <c r="I98" s="335"/>
      <c r="J98" s="335"/>
      <c r="K98" s="335"/>
      <c r="L98" s="335"/>
      <c r="M98" s="335"/>
      <c r="O98" s="2"/>
    </row>
    <row r="99" spans="2:15" ht="3.95" customHeight="1" x14ac:dyDescent="0.25">
      <c r="B99" s="2"/>
      <c r="O99" s="2"/>
    </row>
    <row r="100" spans="2:15" ht="78" customHeight="1" x14ac:dyDescent="0.25">
      <c r="B100" s="2"/>
      <c r="D100" s="329" t="s">
        <v>62</v>
      </c>
      <c r="E100" s="330"/>
      <c r="F100" s="331" t="s">
        <v>1181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361</v>
      </c>
      <c r="K103" s="21"/>
      <c r="O103" s="2"/>
    </row>
    <row r="104" spans="2:15" ht="27.75" customHeight="1" x14ac:dyDescent="0.25">
      <c r="B104" s="2"/>
      <c r="D104" s="322"/>
      <c r="E104" s="323"/>
      <c r="F104" s="19" t="s">
        <v>67</v>
      </c>
      <c r="G104" s="324" t="s">
        <v>1841</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Asesora Jurídica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34" priority="31">
      <formula>+IF($F$43="no",1,0)</formula>
    </cfRule>
  </conditionalFormatting>
  <conditionalFormatting sqref="F32:M33">
    <cfRule type="expression" dxfId="1133" priority="30">
      <formula>+IF($Q$30="NA",1,0)</formula>
    </cfRule>
  </conditionalFormatting>
  <conditionalFormatting sqref="F33:M33">
    <cfRule type="expression" dxfId="1132" priority="29">
      <formula>+IF($Q$33=0,1,0)</formula>
    </cfRule>
  </conditionalFormatting>
  <conditionalFormatting sqref="F47:M47">
    <cfRule type="expression" dxfId="1131" priority="28">
      <formula>+IF($Q$47=0,1,0)</formula>
    </cfRule>
  </conditionalFormatting>
  <conditionalFormatting sqref="F73:G73">
    <cfRule type="cellIs" dxfId="1130" priority="17" operator="equal">
      <formula>"optimo"</formula>
    </cfRule>
    <cfRule type="cellIs" dxfId="1129" priority="18" operator="equal">
      <formula>"critico"</formula>
    </cfRule>
  </conditionalFormatting>
  <conditionalFormatting sqref="H73:I73">
    <cfRule type="cellIs" dxfId="1128" priority="15" operator="equal">
      <formula>"Adecuado"</formula>
    </cfRule>
    <cfRule type="cellIs" dxfId="1127" priority="16" operator="equal">
      <formula>"en riesgo"</formula>
    </cfRule>
  </conditionalFormatting>
  <conditionalFormatting sqref="J73:K73">
    <cfRule type="cellIs" dxfId="1126" priority="13" operator="equal">
      <formula>"Adecuado"</formula>
    </cfRule>
    <cfRule type="cellIs" dxfId="1125" priority="14" operator="equal">
      <formula>"en riesgo"</formula>
    </cfRule>
  </conditionalFormatting>
  <conditionalFormatting sqref="L73:M73">
    <cfRule type="cellIs" dxfId="1124" priority="11" operator="equal">
      <formula>"optimo"</formula>
    </cfRule>
    <cfRule type="cellIs" dxfId="1123" priority="12" operator="equal">
      <formula>"critico"</formula>
    </cfRule>
  </conditionalFormatting>
  <conditionalFormatting sqref="F75:M86">
    <cfRule type="expression" dxfId="1122" priority="10">
      <formula>+IF($AK75=0,1)</formula>
    </cfRule>
  </conditionalFormatting>
  <conditionalFormatting sqref="F103:G104">
    <cfRule type="expression" dxfId="1121" priority="9">
      <formula>+IF($G$102="No",1,0)</formula>
    </cfRule>
  </conditionalFormatting>
  <conditionalFormatting sqref="F51">
    <cfRule type="expression" dxfId="1120" priority="8">
      <formula>+IF($F$43="no",1,0)</formula>
    </cfRule>
  </conditionalFormatting>
  <conditionalFormatting sqref="I51">
    <cfRule type="expression" dxfId="1119"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3">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361</v>
      </c>
      <c r="O10" s="2"/>
    </row>
    <row r="11" spans="2:24" ht="3.95" customHeight="1" x14ac:dyDescent="0.25">
      <c r="B11" s="2"/>
      <c r="D11" s="6"/>
      <c r="O11" s="2"/>
    </row>
    <row r="12" spans="2:24" ht="36" customHeight="1" x14ac:dyDescent="0.25">
      <c r="B12" s="2"/>
      <c r="D12" s="329" t="s">
        <v>5</v>
      </c>
      <c r="E12" s="330"/>
      <c r="F12" s="331" t="s">
        <v>362</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1194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1</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1195</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354</v>
      </c>
      <c r="G31" s="331" t="s">
        <v>355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1196</v>
      </c>
      <c r="G59" s="335"/>
      <c r="H59" s="335"/>
      <c r="I59" s="335"/>
      <c r="J59" s="335"/>
      <c r="K59" s="335"/>
      <c r="L59" s="335"/>
      <c r="M59" s="335"/>
      <c r="O59" s="2"/>
    </row>
    <row r="60" spans="2:15" ht="42" customHeight="1" x14ac:dyDescent="0.25">
      <c r="B60" s="2"/>
      <c r="D60" s="350" t="s">
        <v>35</v>
      </c>
      <c r="E60" s="350"/>
      <c r="F60" s="335" t="s">
        <v>1197</v>
      </c>
      <c r="G60" s="335"/>
      <c r="H60" s="335"/>
      <c r="I60" s="335"/>
      <c r="J60" s="335"/>
      <c r="K60" s="335"/>
      <c r="L60" s="335"/>
      <c r="M60" s="335"/>
      <c r="O60" s="2"/>
    </row>
    <row r="61" spans="2:15" ht="42" customHeight="1" x14ac:dyDescent="0.25">
      <c r="B61" s="2"/>
      <c r="D61" s="350" t="s">
        <v>36</v>
      </c>
      <c r="E61" s="350"/>
      <c r="F61" s="331" t="s">
        <v>1198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1182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1199</v>
      </c>
      <c r="G97" s="335"/>
      <c r="H97" s="335"/>
      <c r="I97" s="335"/>
      <c r="J97" s="335"/>
      <c r="K97" s="335"/>
      <c r="L97" s="335"/>
      <c r="M97" s="335"/>
      <c r="O97" s="2"/>
    </row>
    <row r="98" spans="2:15" ht="42" customHeight="1" x14ac:dyDescent="0.25">
      <c r="B98" s="2"/>
      <c r="D98" s="350" t="s">
        <v>36</v>
      </c>
      <c r="E98" s="350"/>
      <c r="F98" s="335" t="s">
        <v>1200</v>
      </c>
      <c r="G98" s="335"/>
      <c r="H98" s="335"/>
      <c r="I98" s="335"/>
      <c r="J98" s="335"/>
      <c r="K98" s="335"/>
      <c r="L98" s="335"/>
      <c r="M98" s="335"/>
      <c r="O98" s="2"/>
    </row>
    <row r="99" spans="2:15" ht="3.95" customHeight="1" x14ac:dyDescent="0.25">
      <c r="B99" s="2"/>
      <c r="O99" s="2"/>
    </row>
    <row r="100" spans="2:15" ht="101.25" customHeight="1" x14ac:dyDescent="0.25">
      <c r="B100" s="2"/>
      <c r="D100" s="329" t="s">
        <v>62</v>
      </c>
      <c r="E100" s="330"/>
      <c r="F100" s="331" t="s">
        <v>1183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1842</v>
      </c>
      <c r="K103" s="21"/>
      <c r="O103" s="2"/>
    </row>
    <row r="104" spans="2:15" ht="27.75" customHeight="1" x14ac:dyDescent="0.25">
      <c r="B104" s="2"/>
      <c r="D104" s="322"/>
      <c r="E104" s="323"/>
      <c r="F104" s="19" t="s">
        <v>67</v>
      </c>
      <c r="G104" s="331" t="s">
        <v>1843</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Jefe Oficina Asesora Jurídica</v>
      </c>
      <c r="H108" s="332"/>
      <c r="I108" s="332"/>
      <c r="J108" s="332"/>
      <c r="K108" s="332"/>
      <c r="L108" s="332"/>
      <c r="M108" s="333"/>
      <c r="O108" s="2"/>
    </row>
    <row r="109" spans="2:15" ht="17.25" customHeight="1" x14ac:dyDescent="0.25">
      <c r="B109" s="2"/>
      <c r="D109" s="322"/>
      <c r="E109" s="323"/>
      <c r="F109" s="19" t="s">
        <v>2046</v>
      </c>
      <c r="G109" s="331" t="str">
        <f>+IF(M23="Si","Coordinador(a) Planeación y Sistemas","")</f>
        <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18" priority="31">
      <formula>+IF($F$43="no",1,0)</formula>
    </cfRule>
  </conditionalFormatting>
  <conditionalFormatting sqref="F32:M33">
    <cfRule type="expression" dxfId="1117" priority="30">
      <formula>+IF($Q$30="NA",1,0)</formula>
    </cfRule>
  </conditionalFormatting>
  <conditionalFormatting sqref="F33:M33">
    <cfRule type="expression" dxfId="1116" priority="29">
      <formula>+IF($Q$33=0,1,0)</formula>
    </cfRule>
  </conditionalFormatting>
  <conditionalFormatting sqref="F47:M47">
    <cfRule type="expression" dxfId="1115" priority="28">
      <formula>+IF($Q$47=0,1,0)</formula>
    </cfRule>
  </conditionalFormatting>
  <conditionalFormatting sqref="F73:G73">
    <cfRule type="cellIs" dxfId="1114" priority="17" operator="equal">
      <formula>"optimo"</formula>
    </cfRule>
    <cfRule type="cellIs" dxfId="1113" priority="18" operator="equal">
      <formula>"critico"</formula>
    </cfRule>
  </conditionalFormatting>
  <conditionalFormatting sqref="H73:I73">
    <cfRule type="cellIs" dxfId="1112" priority="15" operator="equal">
      <formula>"Adecuado"</formula>
    </cfRule>
    <cfRule type="cellIs" dxfId="1111" priority="16" operator="equal">
      <formula>"en riesgo"</formula>
    </cfRule>
  </conditionalFormatting>
  <conditionalFormatting sqref="J73:K73">
    <cfRule type="cellIs" dxfId="1110" priority="13" operator="equal">
      <formula>"Adecuado"</formula>
    </cfRule>
    <cfRule type="cellIs" dxfId="1109" priority="14" operator="equal">
      <formula>"en riesgo"</formula>
    </cfRule>
  </conditionalFormatting>
  <conditionalFormatting sqref="L73:M73">
    <cfRule type="cellIs" dxfId="1108" priority="11" operator="equal">
      <formula>"optimo"</formula>
    </cfRule>
    <cfRule type="cellIs" dxfId="1107" priority="12" operator="equal">
      <formula>"critico"</formula>
    </cfRule>
  </conditionalFormatting>
  <conditionalFormatting sqref="F75:M86">
    <cfRule type="expression" dxfId="1106" priority="10">
      <formula>+IF($AK75=0,1)</formula>
    </cfRule>
  </conditionalFormatting>
  <conditionalFormatting sqref="F103:G104">
    <cfRule type="expression" dxfId="1105" priority="9">
      <formula>+IF($G$102="No",1,0)</formula>
    </cfRule>
  </conditionalFormatting>
  <conditionalFormatting sqref="F51">
    <cfRule type="expression" dxfId="1104" priority="8">
      <formula>+IF($F$43="no",1,0)</formula>
    </cfRule>
  </conditionalFormatting>
  <conditionalFormatting sqref="I51">
    <cfRule type="expression" dxfId="1103"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4">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366</v>
      </c>
      <c r="O10" s="2"/>
    </row>
    <row r="11" spans="2:24" ht="3.95" customHeight="1" x14ac:dyDescent="0.25">
      <c r="B11" s="2"/>
      <c r="D11" s="6"/>
      <c r="O11" s="2"/>
    </row>
    <row r="12" spans="2:24" ht="36" customHeight="1" x14ac:dyDescent="0.25">
      <c r="B12" s="2"/>
      <c r="D12" s="329" t="s">
        <v>5</v>
      </c>
      <c r="E12" s="330"/>
      <c r="F12" s="331" t="s">
        <v>367</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1218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0.25</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363</v>
      </c>
      <c r="G31" s="331" t="s">
        <v>364</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0</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1219</v>
      </c>
      <c r="G59" s="335"/>
      <c r="H59" s="335"/>
      <c r="I59" s="335"/>
      <c r="J59" s="335"/>
      <c r="K59" s="335"/>
      <c r="L59" s="335"/>
      <c r="M59" s="335"/>
      <c r="O59" s="2"/>
    </row>
    <row r="60" spans="2:15" ht="66" customHeight="1" x14ac:dyDescent="0.25">
      <c r="B60" s="2"/>
      <c r="D60" s="350" t="s">
        <v>35</v>
      </c>
      <c r="E60" s="350"/>
      <c r="F60" s="335" t="s">
        <v>1220</v>
      </c>
      <c r="G60" s="335"/>
      <c r="H60" s="335"/>
      <c r="I60" s="335"/>
      <c r="J60" s="335"/>
      <c r="K60" s="335"/>
      <c r="L60" s="335"/>
      <c r="M60" s="335"/>
      <c r="O60" s="2"/>
    </row>
    <row r="61" spans="2:15" ht="41.25" customHeight="1" x14ac:dyDescent="0.25">
      <c r="B61" s="2"/>
      <c r="D61" s="350" t="s">
        <v>36</v>
      </c>
      <c r="E61" s="350"/>
      <c r="F61" s="331" t="s">
        <v>1221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0.39900000000000002</v>
      </c>
      <c r="J80" s="16">
        <v>0.4</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0.499</v>
      </c>
      <c r="H86" s="16">
        <v>0.5</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1212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1222</v>
      </c>
      <c r="G97" s="335"/>
      <c r="H97" s="335"/>
      <c r="I97" s="335"/>
      <c r="J97" s="335"/>
      <c r="K97" s="335"/>
      <c r="L97" s="335"/>
      <c r="M97" s="335"/>
      <c r="O97" s="2"/>
    </row>
    <row r="98" spans="2:15" ht="42" customHeight="1" x14ac:dyDescent="0.25">
      <c r="B98" s="2"/>
      <c r="D98" s="350" t="s">
        <v>36</v>
      </c>
      <c r="E98" s="350"/>
      <c r="F98" s="335" t="s">
        <v>1222</v>
      </c>
      <c r="G98" s="335"/>
      <c r="H98" s="335"/>
      <c r="I98" s="335"/>
      <c r="J98" s="335"/>
      <c r="K98" s="335"/>
      <c r="L98" s="335"/>
      <c r="M98" s="335"/>
      <c r="O98" s="2"/>
    </row>
    <row r="99" spans="2:15" ht="3.95" customHeight="1" x14ac:dyDescent="0.25">
      <c r="B99" s="2"/>
      <c r="O99" s="2"/>
    </row>
    <row r="100" spans="2:15" ht="85.5" customHeight="1" x14ac:dyDescent="0.25">
      <c r="B100" s="2"/>
      <c r="D100" s="329" t="s">
        <v>62</v>
      </c>
      <c r="E100" s="330"/>
      <c r="F100" s="331" t="s">
        <v>1213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Gestión Regional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102" priority="31">
      <formula>+IF($F$43="no",1,0)</formula>
    </cfRule>
  </conditionalFormatting>
  <conditionalFormatting sqref="F32:M33">
    <cfRule type="expression" dxfId="1101" priority="30">
      <formula>+IF($Q$30="NA",1,0)</formula>
    </cfRule>
  </conditionalFormatting>
  <conditionalFormatting sqref="F33:M33">
    <cfRule type="expression" dxfId="1100" priority="29">
      <formula>+IF($Q$33=0,1,0)</formula>
    </cfRule>
  </conditionalFormatting>
  <conditionalFormatting sqref="F47:M47">
    <cfRule type="expression" dxfId="1099" priority="28">
      <formula>+IF($Q$47=0,1,0)</formula>
    </cfRule>
  </conditionalFormatting>
  <conditionalFormatting sqref="F73:G73">
    <cfRule type="cellIs" dxfId="1098" priority="14" operator="equal">
      <formula>"optimo"</formula>
    </cfRule>
    <cfRule type="cellIs" dxfId="1097" priority="15" operator="equal">
      <formula>"critico"</formula>
    </cfRule>
  </conditionalFormatting>
  <conditionalFormatting sqref="H73:I73">
    <cfRule type="cellIs" dxfId="1096" priority="12" operator="equal">
      <formula>"Adecuado"</formula>
    </cfRule>
    <cfRule type="cellIs" dxfId="1095" priority="13" operator="equal">
      <formula>"en riesgo"</formula>
    </cfRule>
  </conditionalFormatting>
  <conditionalFormatting sqref="J73:K73">
    <cfRule type="cellIs" dxfId="1094" priority="10" operator="equal">
      <formula>"Adecuado"</formula>
    </cfRule>
    <cfRule type="cellIs" dxfId="1093" priority="11" operator="equal">
      <formula>"en riesgo"</formula>
    </cfRule>
  </conditionalFormatting>
  <conditionalFormatting sqref="L73:M73">
    <cfRule type="cellIs" dxfId="1092" priority="8" operator="equal">
      <formula>"optimo"</formula>
    </cfRule>
    <cfRule type="cellIs" dxfId="1091" priority="9" operator="equal">
      <formula>"critico"</formula>
    </cfRule>
  </conditionalFormatting>
  <conditionalFormatting sqref="F75:M86">
    <cfRule type="expression" dxfId="1090" priority="7">
      <formula>+IF($AK75=0,1)</formula>
    </cfRule>
  </conditionalFormatting>
  <conditionalFormatting sqref="F103:G104">
    <cfRule type="expression" dxfId="1089" priority="6">
      <formula>+IF($G$102="No",1,0)</formula>
    </cfRule>
  </conditionalFormatting>
  <conditionalFormatting sqref="F51">
    <cfRule type="expression" dxfId="1088" priority="5">
      <formula>+IF($F$43="no",1,0)</formula>
    </cfRule>
  </conditionalFormatting>
  <conditionalFormatting sqref="I51">
    <cfRule type="expression" dxfId="108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5">
    <tabColor rgb="FF0070C0"/>
  </sheetPr>
  <dimension ref="B1:AV113"/>
  <sheetViews>
    <sheetView topLeftCell="A52"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368</v>
      </c>
      <c r="O10" s="2"/>
    </row>
    <row r="11" spans="2:24" ht="3.95" customHeight="1" x14ac:dyDescent="0.25">
      <c r="B11" s="2"/>
      <c r="D11" s="6"/>
      <c r="O11" s="2"/>
    </row>
    <row r="12" spans="2:24" ht="36" customHeight="1" x14ac:dyDescent="0.25">
      <c r="B12" s="2"/>
      <c r="D12" s="329" t="s">
        <v>5</v>
      </c>
      <c r="E12" s="330"/>
      <c r="F12" s="331" t="s">
        <v>1223</v>
      </c>
      <c r="G12" s="332"/>
      <c r="H12" s="332"/>
      <c r="I12" s="332"/>
      <c r="J12" s="332"/>
      <c r="K12" s="332"/>
      <c r="L12" s="332"/>
      <c r="M12" s="333"/>
      <c r="O12" s="2"/>
      <c r="W12" s="3" t="str">
        <f>+F23</f>
        <v>Mensual</v>
      </c>
      <c r="X12" s="3" t="str">
        <f>+F71</f>
        <v>Mayo</v>
      </c>
    </row>
    <row r="13" spans="2:24" ht="3.95" customHeight="1" x14ac:dyDescent="0.25">
      <c r="B13" s="2"/>
      <c r="O13" s="2"/>
    </row>
    <row r="14" spans="2:24" ht="38.25" customHeight="1" x14ac:dyDescent="0.25">
      <c r="B14" s="2"/>
      <c r="D14" s="329" t="s">
        <v>6</v>
      </c>
      <c r="E14" s="330"/>
      <c r="F14" s="331" t="s">
        <v>1224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363</v>
      </c>
      <c r="G31" s="331" t="s">
        <v>364</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0</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1225</v>
      </c>
      <c r="G59" s="335"/>
      <c r="H59" s="335"/>
      <c r="I59" s="335"/>
      <c r="J59" s="335"/>
      <c r="K59" s="335"/>
      <c r="L59" s="335"/>
      <c r="M59" s="335"/>
      <c r="O59" s="2"/>
    </row>
    <row r="60" spans="2:15" ht="66" customHeight="1" x14ac:dyDescent="0.25">
      <c r="B60" s="2"/>
      <c r="D60" s="350" t="s">
        <v>35</v>
      </c>
      <c r="E60" s="350"/>
      <c r="F60" s="335" t="s">
        <v>1226</v>
      </c>
      <c r="G60" s="335"/>
      <c r="H60" s="335"/>
      <c r="I60" s="335"/>
      <c r="J60" s="335"/>
      <c r="K60" s="335"/>
      <c r="L60" s="335"/>
      <c r="M60" s="335"/>
      <c r="O60" s="2"/>
    </row>
    <row r="61" spans="2:15" ht="41.25" customHeight="1" x14ac:dyDescent="0.25">
      <c r="B61" s="2"/>
      <c r="D61" s="350" t="s">
        <v>36</v>
      </c>
      <c r="E61" s="350"/>
      <c r="F61" s="331" t="s">
        <v>1227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49</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v>4.9000000000000002E-2</v>
      </c>
      <c r="H79" s="16">
        <v>0.05</v>
      </c>
      <c r="I79" s="16">
        <v>0.14899999999999999</v>
      </c>
      <c r="J79" s="16">
        <v>0.15</v>
      </c>
      <c r="K79" s="16">
        <v>0.29899999999999999</v>
      </c>
      <c r="L79" s="16">
        <v>0.3</v>
      </c>
      <c r="M79" s="16" t="s">
        <v>500</v>
      </c>
      <c r="O79" s="2"/>
      <c r="AE79" s="3" t="s">
        <v>49</v>
      </c>
      <c r="AF79" s="3">
        <v>5</v>
      </c>
      <c r="AG79" s="3">
        <f t="shared" si="0"/>
        <v>1</v>
      </c>
      <c r="AH79" s="3">
        <f>+IF(AG79=0,0,IF(AG79=1,(SUM($AG$75:AG79)-1),1))</f>
        <v>0</v>
      </c>
      <c r="AI79" s="3">
        <f t="shared" si="1"/>
        <v>0</v>
      </c>
      <c r="AJ79" s="3">
        <f t="shared" si="2"/>
        <v>1</v>
      </c>
      <c r="AK79" s="3">
        <f t="shared" si="3"/>
        <v>1</v>
      </c>
    </row>
    <row r="80" spans="2:37" x14ac:dyDescent="0.25">
      <c r="B80" s="2"/>
      <c r="D80" s="351" t="s">
        <v>50</v>
      </c>
      <c r="E80" s="351"/>
      <c r="F80" s="16" t="s">
        <v>500</v>
      </c>
      <c r="G80" s="16">
        <v>9.9000000000000005E-2</v>
      </c>
      <c r="H80" s="16">
        <v>0.1</v>
      </c>
      <c r="I80" s="16">
        <v>0.19900000000000001</v>
      </c>
      <c r="J80" s="16">
        <v>0.2</v>
      </c>
      <c r="K80" s="16">
        <v>0.39900000000000002</v>
      </c>
      <c r="L80" s="16">
        <v>0.4</v>
      </c>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51" t="s">
        <v>53</v>
      </c>
      <c r="E81" s="351"/>
      <c r="F81" s="16" t="s">
        <v>500</v>
      </c>
      <c r="G81" s="16">
        <v>0.14899999999999999</v>
      </c>
      <c r="H81" s="16">
        <v>0.15</v>
      </c>
      <c r="I81" s="16">
        <v>0.29899999999999999</v>
      </c>
      <c r="J81" s="16">
        <v>0.3</v>
      </c>
      <c r="K81" s="16">
        <v>0.499</v>
      </c>
      <c r="L81" s="16">
        <v>0.5</v>
      </c>
      <c r="M81" s="16" t="s">
        <v>500</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51" t="s">
        <v>54</v>
      </c>
      <c r="E82" s="351"/>
      <c r="F82" s="16" t="s">
        <v>500</v>
      </c>
      <c r="G82" s="16">
        <v>0.19900000000000001</v>
      </c>
      <c r="H82" s="16">
        <v>0.2</v>
      </c>
      <c r="I82" s="16">
        <v>0.39900000000000002</v>
      </c>
      <c r="J82" s="16">
        <v>0.4</v>
      </c>
      <c r="K82" s="16">
        <v>0.59899999999999998</v>
      </c>
      <c r="L82" s="16">
        <v>0.6</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v>0.249</v>
      </c>
      <c r="H83" s="16">
        <v>0.25</v>
      </c>
      <c r="I83" s="16">
        <v>0.499</v>
      </c>
      <c r="J83" s="16">
        <v>0.5</v>
      </c>
      <c r="K83" s="16">
        <v>0.69899999999999995</v>
      </c>
      <c r="L83" s="16">
        <v>0.7</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51" t="s">
        <v>56</v>
      </c>
      <c r="E84" s="351"/>
      <c r="F84" s="16" t="s">
        <v>500</v>
      </c>
      <c r="G84" s="16">
        <v>0.29899999999999999</v>
      </c>
      <c r="H84" s="16">
        <v>0.3</v>
      </c>
      <c r="I84" s="16">
        <v>0.59899999999999998</v>
      </c>
      <c r="J84" s="16">
        <v>0.6</v>
      </c>
      <c r="K84" s="16">
        <v>0.79900000000000004</v>
      </c>
      <c r="L84" s="16">
        <v>0.8</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51" t="s">
        <v>57</v>
      </c>
      <c r="E85" s="351"/>
      <c r="F85" s="16" t="s">
        <v>500</v>
      </c>
      <c r="G85" s="16">
        <v>0.34899999999999998</v>
      </c>
      <c r="H85" s="16">
        <v>0.35</v>
      </c>
      <c r="I85" s="16">
        <v>0.69899999999999995</v>
      </c>
      <c r="J85" s="16">
        <v>0.7</v>
      </c>
      <c r="K85" s="16">
        <v>0.89900000000000002</v>
      </c>
      <c r="L85" s="16">
        <v>0.9</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v>0.39900000000000002</v>
      </c>
      <c r="H86" s="16">
        <v>0.4</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1214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1228</v>
      </c>
      <c r="G97" s="335"/>
      <c r="H97" s="335"/>
      <c r="I97" s="335"/>
      <c r="J97" s="335"/>
      <c r="K97" s="335"/>
      <c r="L97" s="335"/>
      <c r="M97" s="335"/>
      <c r="O97" s="2"/>
    </row>
    <row r="98" spans="2:15" ht="42" customHeight="1" x14ac:dyDescent="0.25">
      <c r="B98" s="2"/>
      <c r="D98" s="350" t="s">
        <v>36</v>
      </c>
      <c r="E98" s="350"/>
      <c r="F98" s="335" t="s">
        <v>1228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1215</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1216</v>
      </c>
      <c r="K103" s="21"/>
      <c r="O103" s="2"/>
    </row>
    <row r="104" spans="2:15" ht="27.75" customHeight="1" x14ac:dyDescent="0.25">
      <c r="B104" s="2"/>
      <c r="D104" s="322"/>
      <c r="E104" s="323"/>
      <c r="F104" s="19" t="s">
        <v>67</v>
      </c>
      <c r="G104" s="324" t="s">
        <v>1217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Gestión Regional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86" priority="31">
      <formula>+IF($F$43="no",1,0)</formula>
    </cfRule>
  </conditionalFormatting>
  <conditionalFormatting sqref="F32:M33">
    <cfRule type="expression" dxfId="1085" priority="30">
      <formula>+IF($Q$30="NA",1,0)</formula>
    </cfRule>
  </conditionalFormatting>
  <conditionalFormatting sqref="F33:M33">
    <cfRule type="expression" dxfId="1084" priority="29">
      <formula>+IF($Q$33=0,1,0)</formula>
    </cfRule>
  </conditionalFormatting>
  <conditionalFormatting sqref="F47:M47">
    <cfRule type="expression" dxfId="1083" priority="28">
      <formula>+IF($Q$47=0,1,0)</formula>
    </cfRule>
  </conditionalFormatting>
  <conditionalFormatting sqref="F73:G73">
    <cfRule type="cellIs" dxfId="1082" priority="14" operator="equal">
      <formula>"optimo"</formula>
    </cfRule>
    <cfRule type="cellIs" dxfId="1081" priority="15" operator="equal">
      <formula>"critico"</formula>
    </cfRule>
  </conditionalFormatting>
  <conditionalFormatting sqref="H73:I73">
    <cfRule type="cellIs" dxfId="1080" priority="12" operator="equal">
      <formula>"Adecuado"</formula>
    </cfRule>
    <cfRule type="cellIs" dxfId="1079" priority="13" operator="equal">
      <formula>"en riesgo"</formula>
    </cfRule>
  </conditionalFormatting>
  <conditionalFormatting sqref="J73:K73">
    <cfRule type="cellIs" dxfId="1078" priority="10" operator="equal">
      <formula>"Adecuado"</formula>
    </cfRule>
    <cfRule type="cellIs" dxfId="1077" priority="11" operator="equal">
      <formula>"en riesgo"</formula>
    </cfRule>
  </conditionalFormatting>
  <conditionalFormatting sqref="L73:M73">
    <cfRule type="cellIs" dxfId="1076" priority="8" operator="equal">
      <formula>"optimo"</formula>
    </cfRule>
    <cfRule type="cellIs" dxfId="1075" priority="9" operator="equal">
      <formula>"critico"</formula>
    </cfRule>
  </conditionalFormatting>
  <conditionalFormatting sqref="F75:M86">
    <cfRule type="expression" dxfId="1074" priority="7">
      <formula>+IF($AK75=0,1)</formula>
    </cfRule>
  </conditionalFormatting>
  <conditionalFormatting sqref="F103:G104">
    <cfRule type="expression" dxfId="1073" priority="6">
      <formula>+IF($G$102="No",1,0)</formula>
    </cfRule>
  </conditionalFormatting>
  <conditionalFormatting sqref="F51">
    <cfRule type="expression" dxfId="1072" priority="5">
      <formula>+IF($F$43="no",1,0)</formula>
    </cfRule>
  </conditionalFormatting>
  <conditionalFormatting sqref="I51">
    <cfRule type="expression" dxfId="107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6">
    <tabColor rgb="FF0070C0"/>
  </sheetPr>
  <dimension ref="B1:AV113"/>
  <sheetViews>
    <sheetView topLeftCell="A52"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373</v>
      </c>
      <c r="O10" s="2"/>
    </row>
    <row r="11" spans="2:24" ht="3.95" customHeight="1" x14ac:dyDescent="0.25">
      <c r="B11" s="2"/>
      <c r="D11" s="6"/>
      <c r="O11" s="2"/>
    </row>
    <row r="12" spans="2:24" ht="36" customHeight="1" x14ac:dyDescent="0.25">
      <c r="B12" s="2"/>
      <c r="D12" s="329" t="s">
        <v>5</v>
      </c>
      <c r="E12" s="330"/>
      <c r="F12" s="331" t="s">
        <v>1580</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1581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29">
        <v>10</v>
      </c>
      <c r="K22" s="328" t="s">
        <v>10</v>
      </c>
      <c r="L22" s="328"/>
      <c r="M22" s="9" t="s">
        <v>496</v>
      </c>
      <c r="O22" s="2"/>
    </row>
    <row r="23" spans="2:17" ht="19.5" customHeight="1" x14ac:dyDescent="0.25">
      <c r="B23" s="2"/>
      <c r="D23" s="328" t="s">
        <v>11</v>
      </c>
      <c r="E23" s="328"/>
      <c r="F23" s="4" t="s">
        <v>71</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370</v>
      </c>
      <c r="G31" s="331" t="s">
        <v>371</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32</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1577</v>
      </c>
      <c r="G59" s="335"/>
      <c r="H59" s="335"/>
      <c r="I59" s="335"/>
      <c r="J59" s="335"/>
      <c r="K59" s="335"/>
      <c r="L59" s="335"/>
      <c r="M59" s="335"/>
      <c r="O59" s="2"/>
    </row>
    <row r="60" spans="2:15" ht="41.25" customHeight="1" x14ac:dyDescent="0.25">
      <c r="B60" s="2"/>
      <c r="D60" s="350" t="s">
        <v>35</v>
      </c>
      <c r="E60" s="350"/>
      <c r="F60" s="335" t="s">
        <v>1582</v>
      </c>
      <c r="G60" s="335"/>
      <c r="H60" s="335"/>
      <c r="I60" s="335"/>
      <c r="J60" s="335"/>
      <c r="K60" s="335"/>
      <c r="L60" s="335"/>
      <c r="M60" s="335"/>
      <c r="O60" s="2"/>
    </row>
    <row r="61" spans="2:15" ht="41.25" customHeight="1" x14ac:dyDescent="0.25">
      <c r="B61" s="2"/>
      <c r="D61" s="350" t="s">
        <v>36</v>
      </c>
      <c r="E61" s="350"/>
      <c r="F61" s="331" t="s">
        <v>1583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0.19900000000000001</v>
      </c>
      <c r="H77" s="16"/>
      <c r="I77" s="16"/>
      <c r="J77" s="16"/>
      <c r="K77" s="16"/>
      <c r="L77" s="16">
        <v>0.2</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0.69899999999999995</v>
      </c>
      <c r="L83" s="16">
        <v>0.7</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1578</v>
      </c>
      <c r="G97" s="335"/>
      <c r="H97" s="335"/>
      <c r="I97" s="335"/>
      <c r="J97" s="335"/>
      <c r="K97" s="335"/>
      <c r="L97" s="335"/>
      <c r="M97" s="335"/>
      <c r="O97" s="2"/>
    </row>
    <row r="98" spans="2:15" ht="42" customHeight="1" x14ac:dyDescent="0.25">
      <c r="B98" s="2"/>
      <c r="D98" s="350" t="s">
        <v>36</v>
      </c>
      <c r="E98" s="350"/>
      <c r="F98" s="335" t="s">
        <v>1579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Jefe Oficina de Cooperación y Convenios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70" priority="31">
      <formula>+IF($F$43="no",1,0)</formula>
    </cfRule>
  </conditionalFormatting>
  <conditionalFormatting sqref="F32:M33">
    <cfRule type="expression" dxfId="1069" priority="30">
      <formula>+IF($Q$30="NA",1,0)</formula>
    </cfRule>
  </conditionalFormatting>
  <conditionalFormatting sqref="F33:M33">
    <cfRule type="expression" dxfId="1068" priority="29">
      <formula>+IF($Q$33=0,1,0)</formula>
    </cfRule>
  </conditionalFormatting>
  <conditionalFormatting sqref="F47:M47">
    <cfRule type="expression" dxfId="1067" priority="28">
      <formula>+IF($Q$47=0,1,0)</formula>
    </cfRule>
  </conditionalFormatting>
  <conditionalFormatting sqref="F73:G73">
    <cfRule type="cellIs" dxfId="1066" priority="14" operator="equal">
      <formula>"optimo"</formula>
    </cfRule>
    <cfRule type="cellIs" dxfId="1065" priority="15" operator="equal">
      <formula>"critico"</formula>
    </cfRule>
  </conditionalFormatting>
  <conditionalFormatting sqref="H73:I73">
    <cfRule type="cellIs" dxfId="1064" priority="12" operator="equal">
      <formula>"Adecuado"</formula>
    </cfRule>
    <cfRule type="cellIs" dxfId="1063" priority="13" operator="equal">
      <formula>"en riesgo"</formula>
    </cfRule>
  </conditionalFormatting>
  <conditionalFormatting sqref="J73:K73">
    <cfRule type="cellIs" dxfId="1062" priority="10" operator="equal">
      <formula>"Adecuado"</formula>
    </cfRule>
    <cfRule type="cellIs" dxfId="1061" priority="11" operator="equal">
      <formula>"en riesgo"</formula>
    </cfRule>
  </conditionalFormatting>
  <conditionalFormatting sqref="L73:M73">
    <cfRule type="cellIs" dxfId="1060" priority="8" operator="equal">
      <formula>"optimo"</formula>
    </cfRule>
    <cfRule type="cellIs" dxfId="1059" priority="9" operator="equal">
      <formula>"critico"</formula>
    </cfRule>
  </conditionalFormatting>
  <conditionalFormatting sqref="F75:M86">
    <cfRule type="expression" dxfId="1058" priority="7">
      <formula>+IF($AK75=0,1)</formula>
    </cfRule>
  </conditionalFormatting>
  <conditionalFormatting sqref="F103:G104">
    <cfRule type="expression" dxfId="1057" priority="6">
      <formula>+IF($G$102="No",1,0)</formula>
    </cfRule>
  </conditionalFormatting>
  <conditionalFormatting sqref="F51">
    <cfRule type="expression" dxfId="1056"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7">
    <tabColor rgb="FF0070C0"/>
  </sheetPr>
  <dimension ref="B1:AV113"/>
  <sheetViews>
    <sheetView topLeftCell="A52" zoomScale="90" zoomScaleNormal="9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374</v>
      </c>
      <c r="O10" s="2"/>
    </row>
    <row r="11" spans="2:24" ht="3.95" customHeight="1" x14ac:dyDescent="0.25">
      <c r="B11" s="2"/>
      <c r="D11" s="6"/>
      <c r="O11" s="2"/>
    </row>
    <row r="12" spans="2:24" ht="36" customHeight="1" x14ac:dyDescent="0.25">
      <c r="B12" s="2"/>
      <c r="D12" s="329" t="s">
        <v>5</v>
      </c>
      <c r="E12" s="330"/>
      <c r="F12" s="331" t="s">
        <v>1241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1242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31">
        <v>210</v>
      </c>
      <c r="G22" s="328" t="s">
        <v>9</v>
      </c>
      <c r="H22" s="328"/>
      <c r="I22" s="29">
        <v>50</v>
      </c>
      <c r="K22" s="328" t="s">
        <v>10</v>
      </c>
      <c r="L22" s="328"/>
      <c r="M22" s="9" t="s">
        <v>496</v>
      </c>
      <c r="O22" s="2"/>
    </row>
    <row r="23" spans="2:17" ht="19.5" customHeight="1" x14ac:dyDescent="0.25">
      <c r="B23" s="2"/>
      <c r="D23" s="328" t="s">
        <v>11</v>
      </c>
      <c r="E23" s="328"/>
      <c r="F23" s="4" t="s">
        <v>71</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370</v>
      </c>
      <c r="G31" s="331" t="s">
        <v>371</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31">
        <v>210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1243</v>
      </c>
      <c r="G59" s="335"/>
      <c r="H59" s="335"/>
      <c r="I59" s="335"/>
      <c r="J59" s="335"/>
      <c r="K59" s="335"/>
      <c r="L59" s="335"/>
      <c r="M59" s="335"/>
      <c r="O59" s="2"/>
    </row>
    <row r="60" spans="2:15" ht="66" customHeight="1" x14ac:dyDescent="0.25">
      <c r="B60" s="2"/>
      <c r="D60" s="350" t="s">
        <v>35</v>
      </c>
      <c r="E60" s="350"/>
      <c r="F60" s="335" t="s">
        <v>1244</v>
      </c>
      <c r="G60" s="335"/>
      <c r="H60" s="335"/>
      <c r="I60" s="335"/>
      <c r="J60" s="335"/>
      <c r="K60" s="335"/>
      <c r="L60" s="335"/>
      <c r="M60" s="335"/>
      <c r="O60" s="2"/>
    </row>
    <row r="61" spans="2:15" ht="41.25" customHeight="1" x14ac:dyDescent="0.25">
      <c r="B61" s="2"/>
      <c r="D61" s="350" t="s">
        <v>36</v>
      </c>
      <c r="E61" s="350"/>
      <c r="F61" s="331" t="s">
        <v>1245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7.9000000000000001E-2</v>
      </c>
      <c r="H77" s="16">
        <v>0.08</v>
      </c>
      <c r="I77" s="16">
        <v>0.159</v>
      </c>
      <c r="J77" s="16">
        <v>0.16</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0.219</v>
      </c>
      <c r="H80" s="16">
        <v>0.22</v>
      </c>
      <c r="I80" s="16">
        <v>0.29899999999999999</v>
      </c>
      <c r="J80" s="16">
        <v>0.3</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0.41899999999999998</v>
      </c>
      <c r="H83" s="16">
        <v>0.42</v>
      </c>
      <c r="I83" s="16">
        <v>0.499</v>
      </c>
      <c r="J83" s="16">
        <v>0.5</v>
      </c>
      <c r="K83" s="16">
        <v>0.59899999999999998</v>
      </c>
      <c r="L83" s="16">
        <v>0.6</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0.61899999999999999</v>
      </c>
      <c r="H86" s="16">
        <v>0.62</v>
      </c>
      <c r="I86" s="16">
        <v>0.81899999999999995</v>
      </c>
      <c r="J86" s="16">
        <v>0.82</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1229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1237</v>
      </c>
      <c r="G97" s="335"/>
      <c r="H97" s="335"/>
      <c r="I97" s="335"/>
      <c r="J97" s="335"/>
      <c r="K97" s="335"/>
      <c r="L97" s="335"/>
      <c r="M97" s="335"/>
      <c r="O97" s="2"/>
    </row>
    <row r="98" spans="2:15" ht="42" customHeight="1" x14ac:dyDescent="0.25">
      <c r="B98" s="2"/>
      <c r="D98" s="350" t="s">
        <v>36</v>
      </c>
      <c r="E98" s="350"/>
      <c r="F98" s="335" t="s">
        <v>1569</v>
      </c>
      <c r="G98" s="335"/>
      <c r="H98" s="335"/>
      <c r="I98" s="335"/>
      <c r="J98" s="335"/>
      <c r="K98" s="335"/>
      <c r="L98" s="335"/>
      <c r="M98" s="335"/>
      <c r="O98" s="2"/>
    </row>
    <row r="99" spans="2:15" ht="3.95" customHeight="1" x14ac:dyDescent="0.25">
      <c r="B99" s="2"/>
      <c r="O99" s="2"/>
    </row>
    <row r="100" spans="2:15" ht="408.75" customHeight="1" x14ac:dyDescent="0.25">
      <c r="B100" s="2"/>
      <c r="D100" s="329" t="s">
        <v>62</v>
      </c>
      <c r="E100" s="330"/>
      <c r="F100" s="331" t="s">
        <v>1230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Jefe Oficina de Cooperación y Convenios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55" priority="31">
      <formula>+IF($F$43="no",1,0)</formula>
    </cfRule>
  </conditionalFormatting>
  <conditionalFormatting sqref="F32:M33">
    <cfRule type="expression" dxfId="1054" priority="30">
      <formula>+IF($Q$30="NA",1,0)</formula>
    </cfRule>
  </conditionalFormatting>
  <conditionalFormatting sqref="F33:M33">
    <cfRule type="expression" dxfId="1053" priority="29">
      <formula>+IF($Q$33=0,1,0)</formula>
    </cfRule>
  </conditionalFormatting>
  <conditionalFormatting sqref="F47:M47">
    <cfRule type="expression" dxfId="1052" priority="28">
      <formula>+IF($Q$47=0,1,0)</formula>
    </cfRule>
  </conditionalFormatting>
  <conditionalFormatting sqref="F73:G73">
    <cfRule type="cellIs" dxfId="1051" priority="14" operator="equal">
      <formula>"optimo"</formula>
    </cfRule>
    <cfRule type="cellIs" dxfId="1050" priority="15" operator="equal">
      <formula>"critico"</formula>
    </cfRule>
  </conditionalFormatting>
  <conditionalFormatting sqref="H73:I73">
    <cfRule type="cellIs" dxfId="1049" priority="12" operator="equal">
      <formula>"Adecuado"</formula>
    </cfRule>
    <cfRule type="cellIs" dxfId="1048" priority="13" operator="equal">
      <formula>"en riesgo"</formula>
    </cfRule>
  </conditionalFormatting>
  <conditionalFormatting sqref="J73:K73">
    <cfRule type="cellIs" dxfId="1047" priority="10" operator="equal">
      <formula>"Adecuado"</formula>
    </cfRule>
    <cfRule type="cellIs" dxfId="1046" priority="11" operator="equal">
      <formula>"en riesgo"</formula>
    </cfRule>
  </conditionalFormatting>
  <conditionalFormatting sqref="L73:M73">
    <cfRule type="cellIs" dxfId="1045" priority="8" operator="equal">
      <formula>"optimo"</formula>
    </cfRule>
    <cfRule type="cellIs" dxfId="1044" priority="9" operator="equal">
      <formula>"critico"</formula>
    </cfRule>
  </conditionalFormatting>
  <conditionalFormatting sqref="F75:M86">
    <cfRule type="expression" dxfId="1043" priority="7">
      <formula>+IF($AK75=0,1)</formula>
    </cfRule>
  </conditionalFormatting>
  <conditionalFormatting sqref="F103:G104">
    <cfRule type="expression" dxfId="1042" priority="6">
      <formula>+IF($G$102="No",1,0)</formula>
    </cfRule>
  </conditionalFormatting>
  <conditionalFormatting sqref="F51">
    <cfRule type="expression" dxfId="1041" priority="5">
      <formula>+IF($F$43="no",1,0)</formula>
    </cfRule>
  </conditionalFormatting>
  <conditionalFormatting sqref="I51">
    <cfRule type="expression" dxfId="104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8">
    <tabColor rgb="FF0070C0"/>
  </sheetPr>
  <dimension ref="B1:AV113"/>
  <sheetViews>
    <sheetView topLeftCell="A61" zoomScale="90" zoomScaleNormal="90" workbookViewId="0">
      <selection activeCell="A83" sqref="A83:XFD8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375</v>
      </c>
      <c r="O10" s="2"/>
    </row>
    <row r="11" spans="2:24" ht="3.95" customHeight="1" x14ac:dyDescent="0.25">
      <c r="B11" s="2"/>
      <c r="D11" s="6"/>
      <c r="O11" s="2"/>
    </row>
    <row r="12" spans="2:24" ht="36" customHeight="1" x14ac:dyDescent="0.25">
      <c r="B12" s="2"/>
      <c r="D12" s="329" t="s">
        <v>5</v>
      </c>
      <c r="E12" s="330"/>
      <c r="F12" s="331" t="s">
        <v>1246</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1238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9">
        <v>383680</v>
      </c>
      <c r="G22" s="328" t="s">
        <v>9</v>
      </c>
      <c r="H22" s="328"/>
      <c r="I22" s="9">
        <v>100000</v>
      </c>
      <c r="K22" s="328" t="s">
        <v>10</v>
      </c>
      <c r="L22" s="328"/>
      <c r="M22" s="9" t="s">
        <v>496</v>
      </c>
      <c r="O22" s="2"/>
    </row>
    <row r="23" spans="2:17" ht="19.5" customHeight="1" x14ac:dyDescent="0.25">
      <c r="B23" s="2"/>
      <c r="D23" s="328" t="s">
        <v>11</v>
      </c>
      <c r="E23" s="328"/>
      <c r="F23" s="4" t="s">
        <v>71</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370</v>
      </c>
      <c r="G31" s="331" t="s">
        <v>371</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31">
        <v>400000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1239</v>
      </c>
      <c r="G59" s="335"/>
      <c r="H59" s="335"/>
      <c r="I59" s="335"/>
      <c r="J59" s="335"/>
      <c r="K59" s="335"/>
      <c r="L59" s="335"/>
      <c r="M59" s="335"/>
      <c r="O59" s="2"/>
    </row>
    <row r="60" spans="2:15" ht="66" customHeight="1" x14ac:dyDescent="0.25">
      <c r="B60" s="2"/>
      <c r="D60" s="350" t="s">
        <v>35</v>
      </c>
      <c r="E60" s="350"/>
      <c r="F60" s="335" t="s">
        <v>376</v>
      </c>
      <c r="G60" s="335"/>
      <c r="H60" s="335"/>
      <c r="I60" s="335"/>
      <c r="J60" s="335"/>
      <c r="K60" s="335"/>
      <c r="L60" s="335"/>
      <c r="M60" s="335"/>
      <c r="O60" s="2"/>
    </row>
    <row r="61" spans="2:15" ht="41.25" customHeight="1" x14ac:dyDescent="0.25">
      <c r="B61" s="2"/>
      <c r="D61" s="350" t="s">
        <v>36</v>
      </c>
      <c r="E61" s="350"/>
      <c r="F61" s="331" t="s">
        <v>1240</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0.14899999999999999</v>
      </c>
      <c r="H77" s="16">
        <v>0.15</v>
      </c>
      <c r="I77" s="16">
        <v>0.219</v>
      </c>
      <c r="J77" s="16">
        <v>0.22</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0.29899999999999999</v>
      </c>
      <c r="H80" s="16">
        <v>0.3</v>
      </c>
      <c r="I80" s="16">
        <v>0.39900000000000002</v>
      </c>
      <c r="J80" s="16">
        <v>0.4</v>
      </c>
      <c r="K80" s="16">
        <v>0.59899999999999998</v>
      </c>
      <c r="L80" s="16">
        <v>0.6</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0.67900000000000005</v>
      </c>
      <c r="J83" s="16">
        <v>0.68</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0.749</v>
      </c>
      <c r="H86" s="16">
        <v>0.75</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1571</v>
      </c>
      <c r="G97" s="335"/>
      <c r="H97" s="335"/>
      <c r="I97" s="335"/>
      <c r="J97" s="335"/>
      <c r="K97" s="335"/>
      <c r="L97" s="335"/>
      <c r="M97" s="335"/>
      <c r="O97" s="2"/>
    </row>
    <row r="98" spans="2:15" ht="42" customHeight="1" x14ac:dyDescent="0.25">
      <c r="B98" s="2"/>
      <c r="D98" s="350" t="s">
        <v>36</v>
      </c>
      <c r="E98" s="350"/>
      <c r="F98" s="335" t="s">
        <v>1570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Jefe Oficina de Cooperación y Convenios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39" priority="31">
      <formula>+IF($F$43="no",1,0)</formula>
    </cfRule>
  </conditionalFormatting>
  <conditionalFormatting sqref="F32:M33">
    <cfRule type="expression" dxfId="1038" priority="30">
      <formula>+IF($Q$30="NA",1,0)</formula>
    </cfRule>
  </conditionalFormatting>
  <conditionalFormatting sqref="F33:M33">
    <cfRule type="expression" dxfId="1037" priority="29">
      <formula>+IF($Q$33=0,1,0)</formula>
    </cfRule>
  </conditionalFormatting>
  <conditionalFormatting sqref="F47:M47">
    <cfRule type="expression" dxfId="1036" priority="28">
      <formula>+IF($Q$47=0,1,0)</formula>
    </cfRule>
  </conditionalFormatting>
  <conditionalFormatting sqref="F73:G73">
    <cfRule type="cellIs" dxfId="1035" priority="14" operator="equal">
      <formula>"optimo"</formula>
    </cfRule>
    <cfRule type="cellIs" dxfId="1034" priority="15" operator="equal">
      <formula>"critico"</formula>
    </cfRule>
  </conditionalFormatting>
  <conditionalFormatting sqref="H73:I73">
    <cfRule type="cellIs" dxfId="1033" priority="12" operator="equal">
      <formula>"Adecuado"</formula>
    </cfRule>
    <cfRule type="cellIs" dxfId="1032" priority="13" operator="equal">
      <formula>"en riesgo"</formula>
    </cfRule>
  </conditionalFormatting>
  <conditionalFormatting sqref="J73:K73">
    <cfRule type="cellIs" dxfId="1031" priority="10" operator="equal">
      <formula>"Adecuado"</formula>
    </cfRule>
    <cfRule type="cellIs" dxfId="1030" priority="11" operator="equal">
      <formula>"en riesgo"</formula>
    </cfRule>
  </conditionalFormatting>
  <conditionalFormatting sqref="L73:M73">
    <cfRule type="cellIs" dxfId="1029" priority="8" operator="equal">
      <formula>"optimo"</formula>
    </cfRule>
    <cfRule type="cellIs" dxfId="1028" priority="9" operator="equal">
      <formula>"critico"</formula>
    </cfRule>
  </conditionalFormatting>
  <conditionalFormatting sqref="F75:M86">
    <cfRule type="expression" dxfId="1027" priority="7">
      <formula>+IF($AK75=0,1)</formula>
    </cfRule>
  </conditionalFormatting>
  <conditionalFormatting sqref="F103:G104">
    <cfRule type="expression" dxfId="1026" priority="6">
      <formula>+IF($G$102="No",1,0)</formula>
    </cfRule>
  </conditionalFormatting>
  <conditionalFormatting sqref="F51">
    <cfRule type="expression" dxfId="1025" priority="5">
      <formula>+IF($F$43="no",1,0)</formula>
    </cfRule>
  </conditionalFormatting>
  <conditionalFormatting sqref="I51">
    <cfRule type="expression" dxfId="102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0070C0"/>
  </sheetPr>
  <dimension ref="B1:AV113"/>
  <sheetViews>
    <sheetView topLeftCell="A61"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125</v>
      </c>
      <c r="O10" s="2"/>
    </row>
    <row r="11" spans="2:24" ht="3.95" customHeight="1" x14ac:dyDescent="0.25">
      <c r="B11" s="2"/>
      <c r="D11" s="6"/>
      <c r="O11" s="2"/>
    </row>
    <row r="12" spans="2:24" ht="36" customHeight="1" x14ac:dyDescent="0.25">
      <c r="B12" s="2"/>
      <c r="D12" s="329" t="s">
        <v>5</v>
      </c>
      <c r="E12" s="330"/>
      <c r="F12" s="331" t="s">
        <v>126</v>
      </c>
      <c r="G12" s="332"/>
      <c r="H12" s="332"/>
      <c r="I12" s="332"/>
      <c r="J12" s="332"/>
      <c r="K12" s="332"/>
      <c r="L12" s="332"/>
      <c r="M12" s="333"/>
      <c r="O12" s="2"/>
      <c r="W12" s="3" t="str">
        <f>+F23</f>
        <v>Mensual</v>
      </c>
      <c r="X12" s="3" t="str">
        <f>+F71</f>
        <v>Mayo</v>
      </c>
    </row>
    <row r="13" spans="2:24" ht="3.95" customHeight="1" x14ac:dyDescent="0.25">
      <c r="B13" s="2"/>
      <c r="O13" s="2"/>
    </row>
    <row r="14" spans="2:24" ht="36" customHeight="1" x14ac:dyDescent="0.25">
      <c r="B14" s="2"/>
      <c r="D14" s="329" t="s">
        <v>6</v>
      </c>
      <c r="E14" s="330"/>
      <c r="F14" s="331" t="s">
        <v>617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54000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240000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618</v>
      </c>
      <c r="G59" s="335"/>
      <c r="H59" s="335"/>
      <c r="I59" s="335"/>
      <c r="J59" s="335"/>
      <c r="K59" s="335"/>
      <c r="L59" s="335"/>
      <c r="M59" s="335"/>
      <c r="O59" s="2"/>
    </row>
    <row r="60" spans="2:15" ht="27" customHeight="1" x14ac:dyDescent="0.25">
      <c r="B60" s="2"/>
      <c r="D60" s="350" t="s">
        <v>35</v>
      </c>
      <c r="E60" s="350"/>
      <c r="F60" s="335" t="s">
        <v>619</v>
      </c>
      <c r="G60" s="335"/>
      <c r="H60" s="335"/>
      <c r="I60" s="335"/>
      <c r="J60" s="335"/>
      <c r="K60" s="335"/>
      <c r="L60" s="335"/>
      <c r="M60" s="335"/>
      <c r="O60" s="2"/>
    </row>
    <row r="61" spans="2:15" ht="27" customHeight="1" x14ac:dyDescent="0.25">
      <c r="B61" s="2"/>
      <c r="D61" s="350" t="s">
        <v>36</v>
      </c>
      <c r="E61" s="350"/>
      <c r="F61" s="335" t="s">
        <v>620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49</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4.9000000000000002E-2</v>
      </c>
      <c r="H78" s="16">
        <v>0.05</v>
      </c>
      <c r="I78" s="16">
        <v>7.9000000000000001E-2</v>
      </c>
      <c r="J78" s="16">
        <v>0.08</v>
      </c>
      <c r="K78" s="16">
        <v>0.11899999999999999</v>
      </c>
      <c r="L78" s="16">
        <v>0.12</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v>4.9000000000000002E-2</v>
      </c>
      <c r="H79" s="16">
        <v>0.05</v>
      </c>
      <c r="I79" s="16">
        <v>9.9000000000000005E-2</v>
      </c>
      <c r="J79" s="16">
        <v>0.1</v>
      </c>
      <c r="K79" s="16">
        <v>0.129</v>
      </c>
      <c r="L79" s="16">
        <v>0.13</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51" t="s">
        <v>50</v>
      </c>
      <c r="E80" s="351"/>
      <c r="F80" s="16" t="s">
        <v>500</v>
      </c>
      <c r="G80" s="16">
        <v>9.9000000000000005E-2</v>
      </c>
      <c r="H80" s="16">
        <v>0.1</v>
      </c>
      <c r="I80" s="16">
        <v>0.19900000000000001</v>
      </c>
      <c r="J80" s="16">
        <v>0.2</v>
      </c>
      <c r="K80" s="16">
        <v>0.25900000000000001</v>
      </c>
      <c r="L80" s="16">
        <v>0.26</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0.14899999999999999</v>
      </c>
      <c r="H81" s="16">
        <v>0.15</v>
      </c>
      <c r="I81" s="16">
        <v>0.29899999999999999</v>
      </c>
      <c r="J81" s="16">
        <v>0.3</v>
      </c>
      <c r="K81" s="16">
        <v>0.40899999999999997</v>
      </c>
      <c r="L81" s="16">
        <v>0.41</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0.249</v>
      </c>
      <c r="H82" s="16">
        <v>0.25</v>
      </c>
      <c r="I82" s="16">
        <v>0.39900000000000002</v>
      </c>
      <c r="J82" s="16">
        <v>0.4</v>
      </c>
      <c r="K82" s="16">
        <v>0.53900000000000003</v>
      </c>
      <c r="L82" s="16">
        <v>0.54</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0.34899999999999998</v>
      </c>
      <c r="H83" s="16">
        <v>0.35</v>
      </c>
      <c r="I83" s="16">
        <v>0.59899999999999998</v>
      </c>
      <c r="J83" s="16">
        <v>0.6</v>
      </c>
      <c r="K83" s="16">
        <v>0.68899999999999995</v>
      </c>
      <c r="L83" s="16">
        <v>0.69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0.44900000000000001</v>
      </c>
      <c r="H84" s="16">
        <v>0.45</v>
      </c>
      <c r="I84" s="16">
        <v>0.69899999999999995</v>
      </c>
      <c r="J84" s="16">
        <v>0.7</v>
      </c>
      <c r="K84" s="16">
        <v>0.83899999999999997</v>
      </c>
      <c r="L84" s="16">
        <v>0.84</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0.59899999999999998</v>
      </c>
      <c r="H85" s="16">
        <v>0.6</v>
      </c>
      <c r="I85" s="16">
        <v>0.79900000000000004</v>
      </c>
      <c r="J85" s="16">
        <v>0.8</v>
      </c>
      <c r="K85" s="16">
        <v>0.96899999999999997</v>
      </c>
      <c r="L85" s="16">
        <v>0.97</v>
      </c>
      <c r="M85" s="16" t="s">
        <v>500</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0.749</v>
      </c>
      <c r="H86" s="16">
        <v>0.75</v>
      </c>
      <c r="I86" s="16">
        <v>0.84899999999999998</v>
      </c>
      <c r="J86" s="16">
        <v>0.85</v>
      </c>
      <c r="K86" s="16">
        <v>0.999</v>
      </c>
      <c r="L86" s="16">
        <v>1</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48"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621</v>
      </c>
      <c r="G97" s="335"/>
      <c r="H97" s="335"/>
      <c r="I97" s="335"/>
      <c r="J97" s="335"/>
      <c r="K97" s="335"/>
      <c r="L97" s="335"/>
      <c r="M97" s="335"/>
      <c r="O97" s="2"/>
    </row>
    <row r="98" spans="2:15" ht="28.5" customHeight="1" x14ac:dyDescent="0.25">
      <c r="B98" s="2"/>
      <c r="D98" s="350" t="s">
        <v>36</v>
      </c>
      <c r="E98" s="350"/>
      <c r="F98" s="335" t="s">
        <v>491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80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08" priority="29">
      <formula>+IF($F$43="no",1,0)</formula>
    </cfRule>
  </conditionalFormatting>
  <conditionalFormatting sqref="F32:M33">
    <cfRule type="expression" dxfId="3307" priority="28">
      <formula>+IF($Q$30="NA",1,0)</formula>
    </cfRule>
  </conditionalFormatting>
  <conditionalFormatting sqref="F33:M33">
    <cfRule type="expression" dxfId="3306" priority="27">
      <formula>+IF($Q$33=0,1,0)</formula>
    </cfRule>
  </conditionalFormatting>
  <conditionalFormatting sqref="F47:M47">
    <cfRule type="expression" dxfId="3305" priority="26">
      <formula>+IF($Q$47=0,1,0)</formula>
    </cfRule>
  </conditionalFormatting>
  <conditionalFormatting sqref="F73:G73">
    <cfRule type="cellIs" dxfId="3304" priority="12" operator="equal">
      <formula>"optimo"</formula>
    </cfRule>
    <cfRule type="cellIs" dxfId="3303" priority="13" operator="equal">
      <formula>"critico"</formula>
    </cfRule>
  </conditionalFormatting>
  <conditionalFormatting sqref="H73:I73">
    <cfRule type="cellIs" dxfId="3302" priority="10" operator="equal">
      <formula>"Adecuado"</formula>
    </cfRule>
    <cfRule type="cellIs" dxfId="3301" priority="11" operator="equal">
      <formula>"en riesgo"</formula>
    </cfRule>
  </conditionalFormatting>
  <conditionalFormatting sqref="J73:K73">
    <cfRule type="cellIs" dxfId="3300" priority="8" operator="equal">
      <formula>"Adecuado"</formula>
    </cfRule>
    <cfRule type="cellIs" dxfId="3299" priority="9" operator="equal">
      <formula>"en riesgo"</formula>
    </cfRule>
  </conditionalFormatting>
  <conditionalFormatting sqref="L73:M73">
    <cfRule type="cellIs" dxfId="3298" priority="6" operator="equal">
      <formula>"optimo"</formula>
    </cfRule>
    <cfRule type="cellIs" dxfId="3297" priority="7" operator="equal">
      <formula>"critico"</formula>
    </cfRule>
  </conditionalFormatting>
  <conditionalFormatting sqref="F75:M86">
    <cfRule type="expression" dxfId="3296" priority="5">
      <formula>+IF($AK75=0,1)</formula>
    </cfRule>
  </conditionalFormatting>
  <conditionalFormatting sqref="F103:G104">
    <cfRule type="expression" dxfId="3295"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9">
    <tabColor rgb="FF0070C0"/>
  </sheetPr>
  <dimension ref="B1:AV113"/>
  <sheetViews>
    <sheetView topLeftCell="A61" zoomScale="90" zoomScaleNormal="9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377</v>
      </c>
      <c r="O10" s="2"/>
    </row>
    <row r="11" spans="2:24" ht="3.95" customHeight="1" x14ac:dyDescent="0.25">
      <c r="B11" s="2"/>
      <c r="D11" s="6"/>
      <c r="O11" s="2"/>
    </row>
    <row r="12" spans="2:24" ht="36" customHeight="1" x14ac:dyDescent="0.25">
      <c r="B12" s="2"/>
      <c r="D12" s="329" t="s">
        <v>5</v>
      </c>
      <c r="E12" s="330"/>
      <c r="F12" s="331" t="s">
        <v>378</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1233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9">
        <v>20000</v>
      </c>
      <c r="G22" s="328" t="s">
        <v>9</v>
      </c>
      <c r="H22" s="328"/>
      <c r="I22" s="9">
        <v>40000</v>
      </c>
      <c r="K22" s="328" t="s">
        <v>10</v>
      </c>
      <c r="L22" s="328"/>
      <c r="M22" s="9" t="s">
        <v>496</v>
      </c>
      <c r="O22" s="2"/>
    </row>
    <row r="23" spans="2:17" ht="19.5" customHeight="1" x14ac:dyDescent="0.25">
      <c r="B23" s="2"/>
      <c r="D23" s="328" t="s">
        <v>11</v>
      </c>
      <c r="E23" s="328"/>
      <c r="F23" s="4" t="s">
        <v>84</v>
      </c>
      <c r="G23" s="328" t="s">
        <v>12</v>
      </c>
      <c r="H23" s="328"/>
      <c r="I23" s="4" t="s">
        <v>1231</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370</v>
      </c>
      <c r="G31" s="331" t="s">
        <v>371</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9">
        <v>200000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1234</v>
      </c>
      <c r="G59" s="335"/>
      <c r="H59" s="335"/>
      <c r="I59" s="335"/>
      <c r="J59" s="335"/>
      <c r="K59" s="335"/>
      <c r="L59" s="335"/>
      <c r="M59" s="335"/>
      <c r="O59" s="2"/>
    </row>
    <row r="60" spans="2:15" ht="49.5" customHeight="1" x14ac:dyDescent="0.25">
      <c r="B60" s="2"/>
      <c r="D60" s="350" t="s">
        <v>35</v>
      </c>
      <c r="E60" s="350"/>
      <c r="F60" s="335" t="s">
        <v>1235</v>
      </c>
      <c r="G60" s="335"/>
      <c r="H60" s="335"/>
      <c r="I60" s="335"/>
      <c r="J60" s="335"/>
      <c r="K60" s="335"/>
      <c r="L60" s="335"/>
      <c r="M60" s="335"/>
      <c r="O60" s="2"/>
    </row>
    <row r="61" spans="2:15" ht="41.25" customHeight="1" x14ac:dyDescent="0.25">
      <c r="B61" s="2"/>
      <c r="D61" s="350" t="s">
        <v>36</v>
      </c>
      <c r="E61" s="350"/>
      <c r="F61" s="331" t="s">
        <v>1236</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24">
        <v>2.9999999999999997E-4</v>
      </c>
      <c r="H75" s="24">
        <v>2.9999999999999997E-4</v>
      </c>
      <c r="I75" s="24">
        <v>1.1999999999999999E-3</v>
      </c>
      <c r="J75" s="24">
        <v>1.2999999999999999E-3</v>
      </c>
      <c r="K75" s="24">
        <v>1.5E-3</v>
      </c>
      <c r="L75" s="24">
        <v>2.5000000000000001E-3</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24">
        <v>1.5E-3</v>
      </c>
      <c r="H76" s="24">
        <v>2.5000000000000001E-3</v>
      </c>
      <c r="I76" s="24">
        <v>4.0000000000000001E-3</v>
      </c>
      <c r="J76" s="24">
        <v>5.0000000000000001E-3</v>
      </c>
      <c r="K76" s="24">
        <v>1.15E-2</v>
      </c>
      <c r="L76" s="24">
        <v>1.2500000000000001E-2</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24">
        <v>1.1800000000000001E-2</v>
      </c>
      <c r="H77" s="24">
        <v>1.2800000000000001E-2</v>
      </c>
      <c r="I77" s="24">
        <v>1.6500000000000001E-2</v>
      </c>
      <c r="J77" s="24">
        <v>1.7500000000000002E-2</v>
      </c>
      <c r="K77" s="24">
        <v>2.4E-2</v>
      </c>
      <c r="L77" s="24">
        <v>2.5000000000000001E-2</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24">
        <v>2.4299999999999999E-2</v>
      </c>
      <c r="H78" s="24">
        <v>2.53E-2</v>
      </c>
      <c r="I78" s="24">
        <v>3.6499999999999998E-2</v>
      </c>
      <c r="J78" s="24">
        <v>3.7499999999999999E-2</v>
      </c>
      <c r="K78" s="24">
        <v>9.9000000000000005E-2</v>
      </c>
      <c r="L78" s="24">
        <v>0.1</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24">
        <v>9.9000000000000005E-2</v>
      </c>
      <c r="H79" s="24">
        <v>0.1</v>
      </c>
      <c r="I79" s="24">
        <v>0.124</v>
      </c>
      <c r="J79" s="24">
        <v>0.125</v>
      </c>
      <c r="K79" s="24">
        <v>0.17399999999999999</v>
      </c>
      <c r="L79" s="24">
        <v>0.17499999999999999</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24">
        <v>0.17399999999999999</v>
      </c>
      <c r="H80" s="24">
        <v>0.17499999999999999</v>
      </c>
      <c r="I80" s="24">
        <v>0.19900000000000001</v>
      </c>
      <c r="J80" s="24">
        <v>0.2</v>
      </c>
      <c r="K80" s="24">
        <v>0.249</v>
      </c>
      <c r="L80" s="24">
        <v>0.25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24">
        <v>0.249</v>
      </c>
      <c r="H81" s="24">
        <v>0.25</v>
      </c>
      <c r="I81" s="24">
        <v>0.27400000000000002</v>
      </c>
      <c r="J81" s="24">
        <v>0.27500000000000002</v>
      </c>
      <c r="K81" s="24">
        <v>0.34899999999999998</v>
      </c>
      <c r="L81" s="24">
        <v>0.35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24">
        <v>0.34899999999999998</v>
      </c>
      <c r="H82" s="24">
        <v>0.35</v>
      </c>
      <c r="I82" s="24">
        <v>0.374</v>
      </c>
      <c r="J82" s="24">
        <v>0.375</v>
      </c>
      <c r="K82" s="24">
        <v>0.39900000000000002</v>
      </c>
      <c r="L82" s="24">
        <v>0.4</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24">
        <v>0.39900000000000002</v>
      </c>
      <c r="H83" s="24">
        <v>0.4</v>
      </c>
      <c r="I83" s="24">
        <v>0.42399999999999999</v>
      </c>
      <c r="J83" s="24">
        <v>0.42499999999999999</v>
      </c>
      <c r="K83" s="24">
        <v>0.499</v>
      </c>
      <c r="L83" s="24">
        <v>0.5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24">
        <v>0.499</v>
      </c>
      <c r="H84" s="24">
        <v>0.5</v>
      </c>
      <c r="I84" s="24">
        <v>0.52400000000000002</v>
      </c>
      <c r="J84" s="24">
        <v>0.52500000000000002</v>
      </c>
      <c r="K84" s="24">
        <v>0.61899999999999999</v>
      </c>
      <c r="L84" s="24">
        <v>0.62</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24">
        <v>0.624</v>
      </c>
      <c r="H85" s="24">
        <v>0.625</v>
      </c>
      <c r="I85" s="24">
        <v>0.64900000000000002</v>
      </c>
      <c r="J85" s="24">
        <v>0.65</v>
      </c>
      <c r="K85" s="24">
        <v>0.749</v>
      </c>
      <c r="L85" s="24">
        <v>0.75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24">
        <v>0.749</v>
      </c>
      <c r="H86" s="24">
        <v>0.75</v>
      </c>
      <c r="I86" s="24">
        <v>0.82399999999999995</v>
      </c>
      <c r="J86" s="24">
        <v>0.82499999999999996</v>
      </c>
      <c r="K86" s="24">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1232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1237</v>
      </c>
      <c r="G97" s="335"/>
      <c r="H97" s="335"/>
      <c r="I97" s="335"/>
      <c r="J97" s="335"/>
      <c r="K97" s="335"/>
      <c r="L97" s="335"/>
      <c r="M97" s="335"/>
      <c r="O97" s="2"/>
    </row>
    <row r="98" spans="2:15" ht="42" customHeight="1" x14ac:dyDescent="0.25">
      <c r="B98" s="2"/>
      <c r="D98" s="350" t="s">
        <v>36</v>
      </c>
      <c r="E98" s="350"/>
      <c r="F98" s="335" t="s">
        <v>1572</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1845</v>
      </c>
      <c r="K103" s="21"/>
      <c r="O103" s="2"/>
    </row>
    <row r="104" spans="2:15" ht="27.75" customHeight="1" x14ac:dyDescent="0.25">
      <c r="B104" s="2"/>
      <c r="D104" s="322"/>
      <c r="E104" s="323"/>
      <c r="F104" s="19" t="s">
        <v>67</v>
      </c>
      <c r="G104" s="324" t="s">
        <v>1844</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Jefe Oficina de Cooperación y Convenios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23" priority="31">
      <formula>+IF($F$43="no",1,0)</formula>
    </cfRule>
  </conditionalFormatting>
  <conditionalFormatting sqref="F32:M33">
    <cfRule type="expression" dxfId="1022" priority="30">
      <formula>+IF($Q$30="NA",1,0)</formula>
    </cfRule>
  </conditionalFormatting>
  <conditionalFormatting sqref="F33:M33">
    <cfRule type="expression" dxfId="1021" priority="29">
      <formula>+IF($Q$33=0,1,0)</formula>
    </cfRule>
  </conditionalFormatting>
  <conditionalFormatting sqref="F47:M47">
    <cfRule type="expression" dxfId="1020" priority="28">
      <formula>+IF($Q$47=0,1,0)</formula>
    </cfRule>
  </conditionalFormatting>
  <conditionalFormatting sqref="F73:G73">
    <cfRule type="cellIs" dxfId="1019" priority="14" operator="equal">
      <formula>"optimo"</formula>
    </cfRule>
    <cfRule type="cellIs" dxfId="1018" priority="15" operator="equal">
      <formula>"critico"</formula>
    </cfRule>
  </conditionalFormatting>
  <conditionalFormatting sqref="H73:I73">
    <cfRule type="cellIs" dxfId="1017" priority="12" operator="equal">
      <formula>"Adecuado"</formula>
    </cfRule>
    <cfRule type="cellIs" dxfId="1016" priority="13" operator="equal">
      <formula>"en riesgo"</formula>
    </cfRule>
  </conditionalFormatting>
  <conditionalFormatting sqref="J73:K73">
    <cfRule type="cellIs" dxfId="1015" priority="10" operator="equal">
      <formula>"Adecuado"</formula>
    </cfRule>
    <cfRule type="cellIs" dxfId="1014" priority="11" operator="equal">
      <formula>"en riesgo"</formula>
    </cfRule>
  </conditionalFormatting>
  <conditionalFormatting sqref="L73:M73">
    <cfRule type="cellIs" dxfId="1013" priority="8" operator="equal">
      <formula>"optimo"</formula>
    </cfRule>
    <cfRule type="cellIs" dxfId="1012" priority="9" operator="equal">
      <formula>"critico"</formula>
    </cfRule>
  </conditionalFormatting>
  <conditionalFormatting sqref="F75:M86">
    <cfRule type="expression" dxfId="1011" priority="7">
      <formula>+IF($AK75=0,1)</formula>
    </cfRule>
  </conditionalFormatting>
  <conditionalFormatting sqref="F103:G104">
    <cfRule type="expression" dxfId="1010" priority="6">
      <formula>+IF($G$102="No",1,0)</formula>
    </cfRule>
  </conditionalFormatting>
  <conditionalFormatting sqref="F51">
    <cfRule type="expression" dxfId="1009"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9">
    <tabColor rgb="FF0070C0"/>
  </sheetPr>
  <dimension ref="B1:AV113"/>
  <sheetViews>
    <sheetView topLeftCell="A49" zoomScaleNormal="100" workbookViewId="0">
      <selection activeCell="G81" sqref="G81"/>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1366</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1997</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370</v>
      </c>
      <c r="G31" s="331" t="s">
        <v>371</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1029</v>
      </c>
      <c r="G33" s="331"/>
      <c r="H33" s="332"/>
      <c r="I33" s="332"/>
      <c r="J33" s="332"/>
      <c r="K33" s="332"/>
      <c r="L33" s="332"/>
      <c r="M33" s="333"/>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37.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Jefe Oficina de Cooperación y Convenios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1008" priority="39">
      <formula>+IF($F$43="no",1,0)</formula>
    </cfRule>
  </conditionalFormatting>
  <conditionalFormatting sqref="F47:M47">
    <cfRule type="expression" dxfId="1007" priority="36">
      <formula>+IF($Q$47=0,1,0)</formula>
    </cfRule>
  </conditionalFormatting>
  <conditionalFormatting sqref="AA75:AA78">
    <cfRule type="expression" dxfId="1006" priority="31">
      <formula>+IF(AA$73=0,1,0)</formula>
    </cfRule>
  </conditionalFormatting>
  <conditionalFormatting sqref="AC75:AC78">
    <cfRule type="expression" dxfId="1005" priority="30">
      <formula>+IF(AC$73=0,1,0)</formula>
    </cfRule>
  </conditionalFormatting>
  <conditionalFormatting sqref="AA81:AA84">
    <cfRule type="expression" dxfId="1004" priority="25">
      <formula>+IF(AA$79=0,1,0)</formula>
    </cfRule>
  </conditionalFormatting>
  <conditionalFormatting sqref="AC81:AC84">
    <cfRule type="expression" dxfId="1003" priority="24">
      <formula>+IF(AC$79=0,1,0)</formula>
    </cfRule>
  </conditionalFormatting>
  <conditionalFormatting sqref="F73:G73">
    <cfRule type="cellIs" dxfId="1002" priority="22" operator="equal">
      <formula>"optimo"</formula>
    </cfRule>
    <cfRule type="cellIs" dxfId="1001" priority="23" operator="equal">
      <formula>"critico"</formula>
    </cfRule>
  </conditionalFormatting>
  <conditionalFormatting sqref="H73:I73">
    <cfRule type="cellIs" dxfId="1000" priority="20" operator="equal">
      <formula>"Adecuado"</formula>
    </cfRule>
    <cfRule type="cellIs" dxfId="999" priority="21" operator="equal">
      <formula>"en riesgo"</formula>
    </cfRule>
  </conditionalFormatting>
  <conditionalFormatting sqref="J73:K73">
    <cfRule type="cellIs" dxfId="998" priority="18" operator="equal">
      <formula>"Adecuado"</formula>
    </cfRule>
    <cfRule type="cellIs" dxfId="997" priority="19" operator="equal">
      <formula>"en riesgo"</formula>
    </cfRule>
  </conditionalFormatting>
  <conditionalFormatting sqref="L73:M73">
    <cfRule type="cellIs" dxfId="996" priority="16" operator="equal">
      <formula>"optimo"</formula>
    </cfRule>
    <cfRule type="cellIs" dxfId="995" priority="17" operator="equal">
      <formula>"critico"</formula>
    </cfRule>
  </conditionalFormatting>
  <conditionalFormatting sqref="F75:M76">
    <cfRule type="expression" dxfId="994" priority="15">
      <formula>+IF($AK75=0,1)</formula>
    </cfRule>
  </conditionalFormatting>
  <conditionalFormatting sqref="F103:G104">
    <cfRule type="expression" dxfId="993" priority="14">
      <formula>+IF($G$102="No",1,0)</formula>
    </cfRule>
  </conditionalFormatting>
  <conditionalFormatting sqref="F51">
    <cfRule type="expression" dxfId="992" priority="13">
      <formula>+IF($F$43="no",1,0)</formula>
    </cfRule>
  </conditionalFormatting>
  <conditionalFormatting sqref="I51">
    <cfRule type="expression" dxfId="991" priority="12">
      <formula>+IF($F$51="no",1,0)</formula>
    </cfRule>
  </conditionalFormatting>
  <conditionalFormatting sqref="F32:M33">
    <cfRule type="expression" dxfId="990" priority="7">
      <formula>+IF($Q$30="NA",1,0)</formula>
    </cfRule>
  </conditionalFormatting>
  <conditionalFormatting sqref="F33:M33">
    <cfRule type="expression" dxfId="989" priority="6">
      <formula>+IF($Q$33=0,1,0)</formula>
    </cfRule>
  </conditionalFormatting>
  <conditionalFormatting sqref="F77:F86 M77:M86">
    <cfRule type="expression" dxfId="988" priority="2">
      <formula>+IF($AK77=0,1)</formula>
    </cfRule>
  </conditionalFormatting>
  <conditionalFormatting sqref="G77:L86">
    <cfRule type="expression" dxfId="987"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0">
    <tabColor rgb="FF0070C0"/>
  </sheetPr>
  <dimension ref="B1:AV113"/>
  <sheetViews>
    <sheetView zoomScale="90" zoomScaleNormal="90" workbookViewId="0">
      <selection activeCell="G47" sqref="G47:M4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382</v>
      </c>
      <c r="O10" s="2"/>
    </row>
    <row r="11" spans="2:24" ht="3.95" customHeight="1" x14ac:dyDescent="0.25">
      <c r="B11" s="2"/>
      <c r="D11" s="6"/>
      <c r="O11" s="2"/>
    </row>
    <row r="12" spans="2:24" ht="36" customHeight="1" x14ac:dyDescent="0.25">
      <c r="B12" s="2"/>
      <c r="D12" s="329" t="s">
        <v>5</v>
      </c>
      <c r="E12" s="330"/>
      <c r="F12" s="331" t="s">
        <v>1274</v>
      </c>
      <c r="G12" s="332"/>
      <c r="H12" s="332"/>
      <c r="I12" s="332"/>
      <c r="J12" s="332"/>
      <c r="K12" s="332"/>
      <c r="L12" s="332"/>
      <c r="M12" s="333"/>
      <c r="O12" s="2"/>
      <c r="W12" s="3" t="str">
        <f>+F23</f>
        <v>Anual</v>
      </c>
      <c r="X12" s="3" t="str">
        <f>+F71</f>
        <v>Diciembre</v>
      </c>
    </row>
    <row r="13" spans="2:24" ht="3.95" customHeight="1" x14ac:dyDescent="0.25">
      <c r="B13" s="2"/>
      <c r="O13" s="2"/>
    </row>
    <row r="14" spans="2:24" ht="38.25" customHeight="1" x14ac:dyDescent="0.25">
      <c r="B14" s="2"/>
      <c r="D14" s="329" t="s">
        <v>6</v>
      </c>
      <c r="E14" s="330"/>
      <c r="F14" s="331" t="s">
        <v>1252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0.86</v>
      </c>
      <c r="G22" s="328" t="s">
        <v>9</v>
      </c>
      <c r="H22" s="328"/>
      <c r="I22" s="17">
        <v>0.9</v>
      </c>
      <c r="K22" s="328" t="s">
        <v>10</v>
      </c>
      <c r="L22" s="328"/>
      <c r="M22" s="9" t="s">
        <v>496</v>
      </c>
      <c r="O22" s="2"/>
    </row>
    <row r="23" spans="2:17" ht="19.5" customHeight="1" x14ac:dyDescent="0.25">
      <c r="B23" s="2"/>
      <c r="D23" s="328" t="s">
        <v>11</v>
      </c>
      <c r="E23" s="328"/>
      <c r="F23" s="4" t="s">
        <v>1253</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servicio</v>
      </c>
    </row>
    <row r="31" spans="2:17" ht="24" customHeight="1" x14ac:dyDescent="0.25">
      <c r="B31" s="2"/>
      <c r="D31" s="338"/>
      <c r="E31" s="339"/>
      <c r="F31" s="4" t="s">
        <v>379</v>
      </c>
      <c r="G31" s="331" t="s">
        <v>380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1610</v>
      </c>
      <c r="G33" s="331" t="s">
        <v>1611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1723</v>
      </c>
      <c r="G35" s="331" t="s">
        <v>1600</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1522</v>
      </c>
      <c r="G47" s="331" t="s">
        <v>1612</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2"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1256</v>
      </c>
      <c r="G59" s="335"/>
      <c r="H59" s="335"/>
      <c r="I59" s="335"/>
      <c r="J59" s="335"/>
      <c r="K59" s="335"/>
      <c r="L59" s="335"/>
      <c r="M59" s="335"/>
      <c r="O59" s="2"/>
    </row>
    <row r="60" spans="2:15" ht="66" customHeight="1" x14ac:dyDescent="0.25">
      <c r="B60" s="2"/>
      <c r="D60" s="350" t="s">
        <v>35</v>
      </c>
      <c r="E60" s="350"/>
      <c r="F60" s="335" t="s">
        <v>1257</v>
      </c>
      <c r="G60" s="335"/>
      <c r="H60" s="335"/>
      <c r="I60" s="335"/>
      <c r="J60" s="335"/>
      <c r="K60" s="335"/>
      <c r="L60" s="335"/>
      <c r="M60" s="335"/>
      <c r="O60" s="2"/>
    </row>
    <row r="61" spans="2:15" ht="41.25" customHeight="1" x14ac:dyDescent="0.25">
      <c r="B61" s="2"/>
      <c r="D61" s="350" t="s">
        <v>36</v>
      </c>
      <c r="E61" s="350"/>
      <c r="F61" s="331" t="s">
        <v>1258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0.79900000000000004</v>
      </c>
      <c r="H86" s="16" t="s">
        <v>500</v>
      </c>
      <c r="I86" s="16" t="s">
        <v>500</v>
      </c>
      <c r="J86" s="16">
        <v>0.8</v>
      </c>
      <c r="K86" s="16">
        <v>0.89900000000000002</v>
      </c>
      <c r="L86" s="16">
        <v>0.9</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1259</v>
      </c>
      <c r="G97" s="335"/>
      <c r="H97" s="335"/>
      <c r="I97" s="335"/>
      <c r="J97" s="335"/>
      <c r="K97" s="335"/>
      <c r="L97" s="335"/>
      <c r="M97" s="335"/>
      <c r="O97" s="2"/>
    </row>
    <row r="98" spans="2:15" ht="42" customHeight="1" x14ac:dyDescent="0.25">
      <c r="B98" s="2"/>
      <c r="D98" s="350" t="s">
        <v>36</v>
      </c>
      <c r="E98" s="350"/>
      <c r="F98" s="335" t="s">
        <v>1259</v>
      </c>
      <c r="G98" s="335"/>
      <c r="H98" s="335"/>
      <c r="I98" s="335"/>
      <c r="J98" s="335"/>
      <c r="K98" s="335"/>
      <c r="L98" s="335"/>
      <c r="M98" s="335"/>
      <c r="O98" s="2"/>
    </row>
    <row r="99" spans="2:15" ht="3.95" customHeight="1" x14ac:dyDescent="0.25">
      <c r="B99" s="2"/>
      <c r="O99" s="2"/>
    </row>
    <row r="100" spans="2:15" ht="84" customHeight="1" x14ac:dyDescent="0.25">
      <c r="B100" s="2"/>
      <c r="D100" s="329" t="s">
        <v>62</v>
      </c>
      <c r="E100" s="330"/>
      <c r="F100" s="331" t="s">
        <v>1247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1846</v>
      </c>
      <c r="K103" s="21"/>
      <c r="O103" s="2"/>
    </row>
    <row r="104" spans="2:15" ht="27.75" customHeight="1" x14ac:dyDescent="0.25">
      <c r="B104" s="2"/>
      <c r="D104" s="322"/>
      <c r="E104" s="323"/>
      <c r="F104" s="19" t="s">
        <v>67</v>
      </c>
      <c r="G104" s="324" t="s">
        <v>1847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Servicio y Atención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986" priority="31">
      <formula>+IF($F$43="no",1,0)</formula>
    </cfRule>
  </conditionalFormatting>
  <conditionalFormatting sqref="F32:M33">
    <cfRule type="expression" dxfId="985" priority="30">
      <formula>+IF($Q$30="NA",1,0)</formula>
    </cfRule>
  </conditionalFormatting>
  <conditionalFormatting sqref="F33:M33">
    <cfRule type="expression" dxfId="984" priority="29">
      <formula>+IF($Q$33=0,1,0)</formula>
    </cfRule>
  </conditionalFormatting>
  <conditionalFormatting sqref="F73:G73">
    <cfRule type="cellIs" dxfId="983" priority="14" operator="equal">
      <formula>"optimo"</formula>
    </cfRule>
    <cfRule type="cellIs" dxfId="982" priority="15" operator="equal">
      <formula>"critico"</formula>
    </cfRule>
  </conditionalFormatting>
  <conditionalFormatting sqref="H73:I73">
    <cfRule type="cellIs" dxfId="981" priority="12" operator="equal">
      <formula>"Adecuado"</formula>
    </cfRule>
    <cfRule type="cellIs" dxfId="980" priority="13" operator="equal">
      <formula>"en riesgo"</formula>
    </cfRule>
  </conditionalFormatting>
  <conditionalFormatting sqref="J73:K73">
    <cfRule type="cellIs" dxfId="979" priority="10" operator="equal">
      <formula>"Adecuado"</formula>
    </cfRule>
    <cfRule type="cellIs" dxfId="978" priority="11" operator="equal">
      <formula>"en riesgo"</formula>
    </cfRule>
  </conditionalFormatting>
  <conditionalFormatting sqref="L73:M73">
    <cfRule type="cellIs" dxfId="977" priority="8" operator="equal">
      <formula>"optimo"</formula>
    </cfRule>
    <cfRule type="cellIs" dxfId="976" priority="9" operator="equal">
      <formula>"critico"</formula>
    </cfRule>
  </conditionalFormatting>
  <conditionalFormatting sqref="F75:M86">
    <cfRule type="expression" dxfId="975" priority="7">
      <formula>+IF($AK75=0,1)</formula>
    </cfRule>
  </conditionalFormatting>
  <conditionalFormatting sqref="F103:G104">
    <cfRule type="expression" dxfId="974" priority="6">
      <formula>+IF($G$102="No",1,0)</formula>
    </cfRule>
  </conditionalFormatting>
  <conditionalFormatting sqref="F51">
    <cfRule type="expression" dxfId="973" priority="5">
      <formula>+IF($F$43="no",1,0)</formula>
    </cfRule>
  </conditionalFormatting>
  <conditionalFormatting sqref="I51">
    <cfRule type="expression" dxfId="97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1">
    <tabColor rgb="FF0070C0"/>
  </sheetPr>
  <dimension ref="B1:AV113"/>
  <sheetViews>
    <sheetView zoomScale="90" zoomScaleNormal="9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383</v>
      </c>
      <c r="O10" s="2"/>
    </row>
    <row r="11" spans="2:24" ht="3.95" customHeight="1" x14ac:dyDescent="0.25">
      <c r="B11" s="2"/>
      <c r="D11" s="6"/>
      <c r="O11" s="2"/>
    </row>
    <row r="12" spans="2:24" ht="36" customHeight="1" x14ac:dyDescent="0.25">
      <c r="B12" s="2"/>
      <c r="D12" s="329" t="s">
        <v>5</v>
      </c>
      <c r="E12" s="330"/>
      <c r="F12" s="331" t="s">
        <v>1275</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1272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0.3</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servicio</v>
      </c>
    </row>
    <row r="31" spans="2:17" ht="24" customHeight="1" x14ac:dyDescent="0.25">
      <c r="B31" s="2"/>
      <c r="D31" s="338"/>
      <c r="E31" s="339"/>
      <c r="F31" s="4" t="s">
        <v>379</v>
      </c>
      <c r="G31" s="331" t="s">
        <v>380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1610</v>
      </c>
      <c r="G33" s="331" t="s">
        <v>1611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1522</v>
      </c>
      <c r="G47" s="331" t="s">
        <v>1703</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1273</v>
      </c>
      <c r="G59" s="335"/>
      <c r="H59" s="335"/>
      <c r="I59" s="335"/>
      <c r="J59" s="335"/>
      <c r="K59" s="335"/>
      <c r="L59" s="335"/>
      <c r="M59" s="335"/>
      <c r="O59" s="2"/>
    </row>
    <row r="60" spans="2:15" ht="42" customHeight="1" x14ac:dyDescent="0.25">
      <c r="B60" s="2"/>
      <c r="D60" s="350" t="s">
        <v>35</v>
      </c>
      <c r="E60" s="350"/>
      <c r="F60" s="335" t="s">
        <v>1929</v>
      </c>
      <c r="G60" s="335"/>
      <c r="H60" s="335"/>
      <c r="I60" s="335"/>
      <c r="J60" s="335"/>
      <c r="K60" s="335"/>
      <c r="L60" s="335"/>
      <c r="M60" s="335"/>
      <c r="O60" s="2"/>
    </row>
    <row r="61" spans="2:15" ht="42" customHeight="1" x14ac:dyDescent="0.25">
      <c r="B61" s="2"/>
      <c r="D61" s="350" t="s">
        <v>36</v>
      </c>
      <c r="E61" s="350"/>
      <c r="F61" s="335" t="s">
        <v>1930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1</v>
      </c>
      <c r="AH77" s="3">
        <v>3</v>
      </c>
      <c r="AI77" s="3">
        <f t="shared" si="1"/>
        <v>1</v>
      </c>
      <c r="AJ77" s="3">
        <f t="shared" si="2"/>
        <v>0</v>
      </c>
      <c r="AK77" s="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51" t="s">
        <v>50</v>
      </c>
      <c r="E80" s="351"/>
      <c r="F80" s="16" t="s">
        <v>500</v>
      </c>
      <c r="G80" s="16">
        <f>+M80-0.001</f>
        <v>7.3999999999999996E-2</v>
      </c>
      <c r="H80" s="16" t="s">
        <v>500</v>
      </c>
      <c r="I80" s="16" t="s">
        <v>500</v>
      </c>
      <c r="J80" s="16" t="s">
        <v>500</v>
      </c>
      <c r="K80" s="16" t="s">
        <v>500</v>
      </c>
      <c r="L80" s="16" t="s">
        <v>500</v>
      </c>
      <c r="M80" s="16">
        <v>7.4999999999999997E-2</v>
      </c>
      <c r="O80" s="2"/>
      <c r="AE80" s="3" t="s">
        <v>50</v>
      </c>
      <c r="AF80" s="3">
        <v>6</v>
      </c>
      <c r="AG80" s="3">
        <f t="shared" si="0"/>
        <v>1</v>
      </c>
      <c r="AH80" s="3">
        <v>6</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51" t="s">
        <v>55</v>
      </c>
      <c r="E83" s="351"/>
      <c r="F83" s="16" t="s">
        <v>500</v>
      </c>
      <c r="G83" s="16">
        <f>+M83-0.001</f>
        <v>0.224</v>
      </c>
      <c r="H83" s="16" t="s">
        <v>500</v>
      </c>
      <c r="I83" s="16" t="s">
        <v>500</v>
      </c>
      <c r="J83" s="16" t="s">
        <v>500</v>
      </c>
      <c r="K83" s="16" t="s">
        <v>500</v>
      </c>
      <c r="L83" s="16" t="s">
        <v>500</v>
      </c>
      <c r="M83" s="16">
        <v>0.22500000000000001</v>
      </c>
      <c r="O83" s="2"/>
      <c r="AE83" s="3" t="s">
        <v>55</v>
      </c>
      <c r="AF83" s="3">
        <v>9</v>
      </c>
      <c r="AG83" s="3">
        <f t="shared" si="0"/>
        <v>1</v>
      </c>
      <c r="AH83" s="3">
        <v>9</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51" t="s">
        <v>58</v>
      </c>
      <c r="E86" s="351"/>
      <c r="F86" s="16" t="s">
        <v>500</v>
      </c>
      <c r="G86" s="16">
        <f>+M86-0.001</f>
        <v>0.29899999999999999</v>
      </c>
      <c r="H86" s="16" t="s">
        <v>500</v>
      </c>
      <c r="I86" s="16" t="s">
        <v>500</v>
      </c>
      <c r="J86" s="16"/>
      <c r="K86" s="16"/>
      <c r="L86" s="16"/>
      <c r="M86" s="16">
        <v>0.3</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1932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1931</v>
      </c>
      <c r="G97" s="335"/>
      <c r="H97" s="335"/>
      <c r="I97" s="335"/>
      <c r="J97" s="335"/>
      <c r="K97" s="335"/>
      <c r="L97" s="335"/>
      <c r="M97" s="335"/>
      <c r="O97" s="2"/>
    </row>
    <row r="98" spans="2:15" ht="42" customHeight="1" x14ac:dyDescent="0.25">
      <c r="B98" s="2"/>
      <c r="D98" s="350" t="s">
        <v>36</v>
      </c>
      <c r="E98" s="350"/>
      <c r="F98" s="335" t="s">
        <v>1931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Servicio y Atención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71" priority="33">
      <formula>+IF($F$43="no",1,0)</formula>
    </cfRule>
  </conditionalFormatting>
  <conditionalFormatting sqref="F32:M32">
    <cfRule type="expression" dxfId="970" priority="32">
      <formula>+IF($Q$30="NA",1,0)</formula>
    </cfRule>
  </conditionalFormatting>
  <conditionalFormatting sqref="F47:M47">
    <cfRule type="expression" dxfId="969" priority="30">
      <formula>+IF($Q$47=0,1,0)</formula>
    </cfRule>
  </conditionalFormatting>
  <conditionalFormatting sqref="F73:G73">
    <cfRule type="cellIs" dxfId="968" priority="16" operator="equal">
      <formula>"optimo"</formula>
    </cfRule>
    <cfRule type="cellIs" dxfId="967" priority="17" operator="equal">
      <formula>"critico"</formula>
    </cfRule>
  </conditionalFormatting>
  <conditionalFormatting sqref="H73:I73">
    <cfRule type="cellIs" dxfId="966" priority="14" operator="equal">
      <formula>"Adecuado"</formula>
    </cfRule>
    <cfRule type="cellIs" dxfId="965" priority="15" operator="equal">
      <formula>"en riesgo"</formula>
    </cfRule>
  </conditionalFormatting>
  <conditionalFormatting sqref="J73:K73">
    <cfRule type="cellIs" dxfId="964" priority="12" operator="equal">
      <formula>"Adecuado"</formula>
    </cfRule>
    <cfRule type="cellIs" dxfId="963" priority="13" operator="equal">
      <formula>"en riesgo"</formula>
    </cfRule>
  </conditionalFormatting>
  <conditionalFormatting sqref="L73:M73">
    <cfRule type="cellIs" dxfId="962" priority="10" operator="equal">
      <formula>"optimo"</formula>
    </cfRule>
    <cfRule type="cellIs" dxfId="961" priority="11" operator="equal">
      <formula>"critico"</formula>
    </cfRule>
  </conditionalFormatting>
  <conditionalFormatting sqref="F75:M86">
    <cfRule type="expression" dxfId="960" priority="9">
      <formula>+IF($AK75=0,1)</formula>
    </cfRule>
  </conditionalFormatting>
  <conditionalFormatting sqref="F103:G104">
    <cfRule type="expression" dxfId="959" priority="8">
      <formula>+IF($G$102="No",1,0)</formula>
    </cfRule>
  </conditionalFormatting>
  <conditionalFormatting sqref="F51">
    <cfRule type="expression" dxfId="958" priority="7">
      <formula>+IF($F$43="no",1,0)</formula>
    </cfRule>
  </conditionalFormatting>
  <conditionalFormatting sqref="I51">
    <cfRule type="expression" dxfId="957" priority="6">
      <formula>+IF($F$51="no",1,0)</formula>
    </cfRule>
  </conditionalFormatting>
  <conditionalFormatting sqref="F33:M33">
    <cfRule type="expression" dxfId="956" priority="5">
      <formula>+IF($Q$30="NA",1,0)</formula>
    </cfRule>
  </conditionalFormatting>
  <conditionalFormatting sqref="F33:M33">
    <cfRule type="expression" dxfId="95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2">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385</v>
      </c>
      <c r="O10" s="2"/>
    </row>
    <row r="11" spans="2:24" ht="3.95" customHeight="1" x14ac:dyDescent="0.25">
      <c r="B11" s="2"/>
      <c r="D11" s="6"/>
      <c r="O11" s="2"/>
    </row>
    <row r="12" spans="2:24" ht="36" customHeight="1" x14ac:dyDescent="0.25">
      <c r="B12" s="2"/>
      <c r="D12" s="329" t="s">
        <v>5</v>
      </c>
      <c r="E12" s="330"/>
      <c r="F12" s="331" t="s">
        <v>386</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1268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0.91</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servicio</v>
      </c>
    </row>
    <row r="31" spans="2:17" ht="24" customHeight="1" x14ac:dyDescent="0.25">
      <c r="B31" s="2"/>
      <c r="D31" s="338"/>
      <c r="E31" s="339"/>
      <c r="F31" s="4" t="s">
        <v>379</v>
      </c>
      <c r="G31" s="331" t="s">
        <v>380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1613</v>
      </c>
      <c r="G33" s="331" t="s">
        <v>1614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1522</v>
      </c>
      <c r="G47" s="331" t="s">
        <v>1612</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1269</v>
      </c>
      <c r="G59" s="335"/>
      <c r="H59" s="335"/>
      <c r="I59" s="335"/>
      <c r="J59" s="335"/>
      <c r="K59" s="335"/>
      <c r="L59" s="335"/>
      <c r="M59" s="335"/>
      <c r="O59" s="2"/>
    </row>
    <row r="60" spans="2:15" ht="66" customHeight="1" x14ac:dyDescent="0.25">
      <c r="B60" s="2"/>
      <c r="D60" s="350" t="s">
        <v>35</v>
      </c>
      <c r="E60" s="350"/>
      <c r="F60" s="335" t="s">
        <v>1270</v>
      </c>
      <c r="G60" s="335"/>
      <c r="H60" s="335"/>
      <c r="I60" s="335"/>
      <c r="J60" s="335"/>
      <c r="K60" s="335"/>
      <c r="L60" s="335"/>
      <c r="M60" s="335"/>
      <c r="O60" s="2"/>
    </row>
    <row r="61" spans="2:15" ht="41.25" customHeight="1" x14ac:dyDescent="0.25">
      <c r="B61" s="2"/>
      <c r="D61" s="350" t="s">
        <v>36</v>
      </c>
      <c r="E61" s="350"/>
      <c r="F61" s="331" t="s">
        <v>1271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2116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1276</v>
      </c>
      <c r="G97" s="335"/>
      <c r="H97" s="335"/>
      <c r="I97" s="335"/>
      <c r="J97" s="335"/>
      <c r="K97" s="335"/>
      <c r="L97" s="335"/>
      <c r="M97" s="335"/>
      <c r="O97" s="2"/>
    </row>
    <row r="98" spans="2:15" ht="42" customHeight="1" x14ac:dyDescent="0.25">
      <c r="B98" s="2"/>
      <c r="D98" s="350" t="s">
        <v>36</v>
      </c>
      <c r="E98" s="350"/>
      <c r="F98" s="335" t="s">
        <v>1276</v>
      </c>
      <c r="G98" s="335"/>
      <c r="H98" s="335"/>
      <c r="I98" s="335"/>
      <c r="J98" s="335"/>
      <c r="K98" s="335"/>
      <c r="L98" s="335"/>
      <c r="M98" s="335"/>
      <c r="O98" s="2"/>
    </row>
    <row r="99" spans="2:15" ht="3.95" customHeight="1" x14ac:dyDescent="0.25">
      <c r="B99" s="2"/>
      <c r="O99" s="2"/>
    </row>
    <row r="100" spans="2:15" ht="66.75" customHeight="1" x14ac:dyDescent="0.25">
      <c r="B100" s="2"/>
      <c r="D100" s="329" t="s">
        <v>62</v>
      </c>
      <c r="E100" s="330"/>
      <c r="F100" s="331" t="s">
        <v>1248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1848</v>
      </c>
      <c r="K103" s="21"/>
      <c r="O103" s="2"/>
    </row>
    <row r="104" spans="2:15" ht="27.75" customHeight="1" x14ac:dyDescent="0.25">
      <c r="B104" s="2"/>
      <c r="D104" s="322"/>
      <c r="E104" s="323"/>
      <c r="F104" s="19" t="s">
        <v>67</v>
      </c>
      <c r="G104" s="324" t="s">
        <v>1849</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Servicio y Atención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954" priority="24">
      <formula>+IF($F$43="no",1,0)</formula>
    </cfRule>
  </conditionalFormatting>
  <conditionalFormatting sqref="F32:M32">
    <cfRule type="expression" dxfId="953" priority="23">
      <formula>+IF($Q$30="NA",1,0)</formula>
    </cfRule>
  </conditionalFormatting>
  <conditionalFormatting sqref="F73:G73">
    <cfRule type="cellIs" dxfId="952" priority="18" operator="equal">
      <formula>"optimo"</formula>
    </cfRule>
    <cfRule type="cellIs" dxfId="951" priority="19" operator="equal">
      <formula>"critico"</formula>
    </cfRule>
  </conditionalFormatting>
  <conditionalFormatting sqref="H73:I73">
    <cfRule type="cellIs" dxfId="950" priority="16" operator="equal">
      <formula>"Adecuado"</formula>
    </cfRule>
    <cfRule type="cellIs" dxfId="949" priority="17" operator="equal">
      <formula>"en riesgo"</formula>
    </cfRule>
  </conditionalFormatting>
  <conditionalFormatting sqref="J73:K73">
    <cfRule type="cellIs" dxfId="948" priority="14" operator="equal">
      <formula>"Adecuado"</formula>
    </cfRule>
    <cfRule type="cellIs" dxfId="947" priority="15" operator="equal">
      <formula>"en riesgo"</formula>
    </cfRule>
  </conditionalFormatting>
  <conditionalFormatting sqref="L73:M73">
    <cfRule type="cellIs" dxfId="946" priority="12" operator="equal">
      <formula>"optimo"</formula>
    </cfRule>
    <cfRule type="cellIs" dxfId="945" priority="13" operator="equal">
      <formula>"critico"</formula>
    </cfRule>
  </conditionalFormatting>
  <conditionalFormatting sqref="F75:M86">
    <cfRule type="expression" dxfId="944" priority="11">
      <formula>+IF($AK75=0,1)</formula>
    </cfRule>
  </conditionalFormatting>
  <conditionalFormatting sqref="F103:G104">
    <cfRule type="expression" dxfId="943" priority="10">
      <formula>+IF($G$102="No",1,0)</formula>
    </cfRule>
  </conditionalFormatting>
  <conditionalFormatting sqref="F51">
    <cfRule type="expression" dxfId="942" priority="9">
      <formula>+IF($F$43="no",1,0)</formula>
    </cfRule>
  </conditionalFormatting>
  <conditionalFormatting sqref="I51">
    <cfRule type="expression" dxfId="941" priority="8">
      <formula>+IF($F$51="no",1,0)</formula>
    </cfRule>
  </conditionalFormatting>
  <conditionalFormatting sqref="F33:M33">
    <cfRule type="expression" dxfId="940" priority="5">
      <formula>+IF($Q$30="NA",1,0)</formula>
    </cfRule>
  </conditionalFormatting>
  <conditionalFormatting sqref="F33:M33">
    <cfRule type="expression" dxfId="939"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3">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387</v>
      </c>
      <c r="O10" s="2"/>
    </row>
    <row r="11" spans="2:24" ht="3.95" customHeight="1" x14ac:dyDescent="0.25">
      <c r="B11" s="2"/>
      <c r="D11" s="6"/>
      <c r="O11" s="2"/>
    </row>
    <row r="12" spans="2:24" ht="36" customHeight="1" x14ac:dyDescent="0.25">
      <c r="B12" s="2"/>
      <c r="D12" s="329" t="s">
        <v>5</v>
      </c>
      <c r="E12" s="330"/>
      <c r="F12" s="331" t="s">
        <v>388</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1264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0.89</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servicio</v>
      </c>
    </row>
    <row r="31" spans="2:17" ht="24" customHeight="1" x14ac:dyDescent="0.25">
      <c r="B31" s="2"/>
      <c r="D31" s="338"/>
      <c r="E31" s="339"/>
      <c r="F31" s="4" t="s">
        <v>379</v>
      </c>
      <c r="G31" s="331" t="s">
        <v>380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1613</v>
      </c>
      <c r="G33" s="331" t="s">
        <v>1614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1265</v>
      </c>
      <c r="G59" s="335"/>
      <c r="H59" s="335"/>
      <c r="I59" s="335"/>
      <c r="J59" s="335"/>
      <c r="K59" s="335"/>
      <c r="L59" s="335"/>
      <c r="M59" s="335"/>
      <c r="O59" s="2"/>
    </row>
    <row r="60" spans="2:15" ht="66" customHeight="1" x14ac:dyDescent="0.25">
      <c r="B60" s="2"/>
      <c r="D60" s="350" t="s">
        <v>35</v>
      </c>
      <c r="E60" s="350"/>
      <c r="F60" s="335" t="s">
        <v>1266</v>
      </c>
      <c r="G60" s="335"/>
      <c r="H60" s="335"/>
      <c r="I60" s="335"/>
      <c r="J60" s="335"/>
      <c r="K60" s="335"/>
      <c r="L60" s="335"/>
      <c r="M60" s="335"/>
      <c r="O60" s="2"/>
    </row>
    <row r="61" spans="2:15" ht="41.25" customHeight="1" x14ac:dyDescent="0.25">
      <c r="B61" s="2"/>
      <c r="D61" s="350" t="s">
        <v>36</v>
      </c>
      <c r="E61" s="350"/>
      <c r="F61" s="331" t="s">
        <v>1267</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1249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1276</v>
      </c>
      <c r="G97" s="335"/>
      <c r="H97" s="335"/>
      <c r="I97" s="335"/>
      <c r="J97" s="335"/>
      <c r="K97" s="335"/>
      <c r="L97" s="335"/>
      <c r="M97" s="335"/>
      <c r="O97" s="2"/>
    </row>
    <row r="98" spans="2:15" ht="42" customHeight="1" x14ac:dyDescent="0.25">
      <c r="B98" s="2"/>
      <c r="D98" s="350" t="s">
        <v>36</v>
      </c>
      <c r="E98" s="350"/>
      <c r="F98" s="335" t="s">
        <v>1276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5" t="s">
        <v>1250</v>
      </c>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387</v>
      </c>
      <c r="K103" s="21"/>
      <c r="O103" s="2"/>
    </row>
    <row r="104" spans="2:15" ht="27.75" customHeight="1" x14ac:dyDescent="0.25">
      <c r="B104" s="2"/>
      <c r="D104" s="322"/>
      <c r="E104" s="323"/>
      <c r="F104" s="19" t="s">
        <v>67</v>
      </c>
      <c r="G104" s="331" t="s">
        <v>388</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Director(a) Servicio y Atención</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38" priority="24">
      <formula>+IF($F$43="no",1,0)</formula>
    </cfRule>
  </conditionalFormatting>
  <conditionalFormatting sqref="F32:M32">
    <cfRule type="expression" dxfId="937" priority="23">
      <formula>+IF($Q$30="NA",1,0)</formula>
    </cfRule>
  </conditionalFormatting>
  <conditionalFormatting sqref="F47:M47">
    <cfRule type="expression" dxfId="936" priority="21">
      <formula>+IF($Q$47=0,1,0)</formula>
    </cfRule>
  </conditionalFormatting>
  <conditionalFormatting sqref="F73:G73">
    <cfRule type="cellIs" dxfId="935" priority="18" operator="equal">
      <formula>"optimo"</formula>
    </cfRule>
    <cfRule type="cellIs" dxfId="934" priority="19" operator="equal">
      <formula>"critico"</formula>
    </cfRule>
  </conditionalFormatting>
  <conditionalFormatting sqref="H73:I73">
    <cfRule type="cellIs" dxfId="933" priority="16" operator="equal">
      <formula>"Adecuado"</formula>
    </cfRule>
    <cfRule type="cellIs" dxfId="932" priority="17" operator="equal">
      <formula>"en riesgo"</formula>
    </cfRule>
  </conditionalFormatting>
  <conditionalFormatting sqref="J73:K73">
    <cfRule type="cellIs" dxfId="931" priority="14" operator="equal">
      <formula>"Adecuado"</formula>
    </cfRule>
    <cfRule type="cellIs" dxfId="930" priority="15" operator="equal">
      <formula>"en riesgo"</formula>
    </cfRule>
  </conditionalFormatting>
  <conditionalFormatting sqref="L73:M73">
    <cfRule type="cellIs" dxfId="929" priority="12" operator="equal">
      <formula>"optimo"</formula>
    </cfRule>
    <cfRule type="cellIs" dxfId="928" priority="13" operator="equal">
      <formula>"critico"</formula>
    </cfRule>
  </conditionalFormatting>
  <conditionalFormatting sqref="F75:M86">
    <cfRule type="expression" dxfId="927" priority="11">
      <formula>+IF($AK75=0,1)</formula>
    </cfRule>
  </conditionalFormatting>
  <conditionalFormatting sqref="F103:G104">
    <cfRule type="expression" dxfId="926" priority="10">
      <formula>+IF($G$102="No",1,0)</formula>
    </cfRule>
  </conditionalFormatting>
  <conditionalFormatting sqref="F51">
    <cfRule type="expression" dxfId="925" priority="9">
      <formula>+IF($F$43="no",1,0)</formula>
    </cfRule>
  </conditionalFormatting>
  <conditionalFormatting sqref="I51">
    <cfRule type="expression" dxfId="924" priority="8">
      <formula>+IF($F$51="no",1,0)</formula>
    </cfRule>
  </conditionalFormatting>
  <conditionalFormatting sqref="F33:M33">
    <cfRule type="expression" dxfId="923" priority="5">
      <formula>+IF($Q$30="NA",1,0)</formula>
    </cfRule>
  </conditionalFormatting>
  <conditionalFormatting sqref="F33:M33">
    <cfRule type="expression" dxfId="922"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4">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389</v>
      </c>
      <c r="O10" s="2"/>
    </row>
    <row r="11" spans="2:24" ht="3.95" customHeight="1" x14ac:dyDescent="0.25">
      <c r="B11" s="2"/>
      <c r="D11" s="6"/>
      <c r="O11" s="2"/>
    </row>
    <row r="12" spans="2:24" ht="36" customHeight="1" x14ac:dyDescent="0.25">
      <c r="B12" s="2"/>
      <c r="D12" s="329" t="s">
        <v>5</v>
      </c>
      <c r="E12" s="330"/>
      <c r="F12" s="331" t="s">
        <v>390</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1260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0.77</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servicio</v>
      </c>
    </row>
    <row r="31" spans="2:17" ht="24" customHeight="1" x14ac:dyDescent="0.25">
      <c r="B31" s="2"/>
      <c r="D31" s="338"/>
      <c r="E31" s="339"/>
      <c r="F31" s="4" t="s">
        <v>379</v>
      </c>
      <c r="G31" s="331" t="s">
        <v>380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1613</v>
      </c>
      <c r="G33" s="331" t="s">
        <v>1614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1261</v>
      </c>
      <c r="G59" s="335"/>
      <c r="H59" s="335"/>
      <c r="I59" s="335"/>
      <c r="J59" s="335"/>
      <c r="K59" s="335"/>
      <c r="L59" s="335"/>
      <c r="M59" s="335"/>
      <c r="O59" s="2"/>
    </row>
    <row r="60" spans="2:15" ht="66" customHeight="1" x14ac:dyDescent="0.25">
      <c r="B60" s="2"/>
      <c r="D60" s="350" t="s">
        <v>35</v>
      </c>
      <c r="E60" s="350"/>
      <c r="F60" s="335" t="s">
        <v>1262</v>
      </c>
      <c r="G60" s="335"/>
      <c r="H60" s="335"/>
      <c r="I60" s="335"/>
      <c r="J60" s="335"/>
      <c r="K60" s="335"/>
      <c r="L60" s="335"/>
      <c r="M60" s="335"/>
      <c r="O60" s="2"/>
    </row>
    <row r="61" spans="2:15" ht="41.25" customHeight="1" x14ac:dyDescent="0.25">
      <c r="B61" s="2"/>
      <c r="D61" s="350" t="s">
        <v>36</v>
      </c>
      <c r="E61" s="350"/>
      <c r="F61" s="331" t="s">
        <v>1263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2116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1276</v>
      </c>
      <c r="G97" s="335"/>
      <c r="H97" s="335"/>
      <c r="I97" s="335"/>
      <c r="J97" s="335"/>
      <c r="K97" s="335"/>
      <c r="L97" s="335"/>
      <c r="M97" s="335"/>
      <c r="O97" s="2"/>
    </row>
    <row r="98" spans="2:15" ht="42" customHeight="1" x14ac:dyDescent="0.25">
      <c r="B98" s="2"/>
      <c r="D98" s="350" t="s">
        <v>36</v>
      </c>
      <c r="E98" s="350"/>
      <c r="F98" s="335" t="s">
        <v>1276</v>
      </c>
      <c r="G98" s="335"/>
      <c r="H98" s="335"/>
      <c r="I98" s="335"/>
      <c r="J98" s="335"/>
      <c r="K98" s="335"/>
      <c r="L98" s="335"/>
      <c r="M98" s="335"/>
      <c r="O98" s="2"/>
    </row>
    <row r="99" spans="2:15" ht="3.95" customHeight="1" x14ac:dyDescent="0.25">
      <c r="B99" s="2"/>
      <c r="O99" s="2"/>
    </row>
    <row r="100" spans="2:15" ht="91.5" customHeight="1" x14ac:dyDescent="0.25">
      <c r="B100" s="2"/>
      <c r="D100" s="329" t="s">
        <v>62</v>
      </c>
      <c r="E100" s="330"/>
      <c r="F100" s="331" t="s">
        <v>1251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389</v>
      </c>
      <c r="K103" s="21"/>
      <c r="O103" s="2"/>
    </row>
    <row r="104" spans="2:15" ht="27.75" customHeight="1" x14ac:dyDescent="0.25">
      <c r="B104" s="2"/>
      <c r="D104" s="322"/>
      <c r="E104" s="323"/>
      <c r="F104" s="19" t="s">
        <v>67</v>
      </c>
      <c r="G104" s="324" t="s">
        <v>1850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Servicio y Atención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921" priority="24">
      <formula>+IF($F$43="no",1,0)</formula>
    </cfRule>
  </conditionalFormatting>
  <conditionalFormatting sqref="F32:M32">
    <cfRule type="expression" dxfId="920" priority="23">
      <formula>+IF($Q$30="NA",1,0)</formula>
    </cfRule>
  </conditionalFormatting>
  <conditionalFormatting sqref="F47:M47">
    <cfRule type="expression" dxfId="919" priority="21">
      <formula>+IF($Q$47=0,1,0)</formula>
    </cfRule>
  </conditionalFormatting>
  <conditionalFormatting sqref="F73:G73">
    <cfRule type="cellIs" dxfId="918" priority="18" operator="equal">
      <formula>"optimo"</formula>
    </cfRule>
    <cfRule type="cellIs" dxfId="917" priority="19" operator="equal">
      <formula>"critico"</formula>
    </cfRule>
  </conditionalFormatting>
  <conditionalFormatting sqref="H73:I73">
    <cfRule type="cellIs" dxfId="916" priority="16" operator="equal">
      <formula>"Adecuado"</formula>
    </cfRule>
    <cfRule type="cellIs" dxfId="915" priority="17" operator="equal">
      <formula>"en riesgo"</formula>
    </cfRule>
  </conditionalFormatting>
  <conditionalFormatting sqref="J73:K73">
    <cfRule type="cellIs" dxfId="914" priority="14" operator="equal">
      <formula>"Adecuado"</formula>
    </cfRule>
    <cfRule type="cellIs" dxfId="913" priority="15" operator="equal">
      <formula>"en riesgo"</formula>
    </cfRule>
  </conditionalFormatting>
  <conditionalFormatting sqref="L73:M73">
    <cfRule type="cellIs" dxfId="912" priority="12" operator="equal">
      <formula>"optimo"</formula>
    </cfRule>
    <cfRule type="cellIs" dxfId="911" priority="13" operator="equal">
      <formula>"critico"</formula>
    </cfRule>
  </conditionalFormatting>
  <conditionalFormatting sqref="F75:M86">
    <cfRule type="expression" dxfId="910" priority="11">
      <formula>+IF($AK75=0,1)</formula>
    </cfRule>
  </conditionalFormatting>
  <conditionalFormatting sqref="F103:G104">
    <cfRule type="expression" dxfId="909" priority="10">
      <formula>+IF($G$102="No",1,0)</formula>
    </cfRule>
  </conditionalFormatting>
  <conditionalFormatting sqref="F51">
    <cfRule type="expression" dxfId="908" priority="9">
      <formula>+IF($F$43="no",1,0)</formula>
    </cfRule>
  </conditionalFormatting>
  <conditionalFormatting sqref="I51">
    <cfRule type="expression" dxfId="907" priority="8">
      <formula>+IF($F$51="no",1,0)</formula>
    </cfRule>
  </conditionalFormatting>
  <conditionalFormatting sqref="F33:M33">
    <cfRule type="expression" dxfId="906" priority="5">
      <formula>+IF($Q$30="NA",1,0)</formula>
    </cfRule>
  </conditionalFormatting>
  <conditionalFormatting sqref="F33:M33">
    <cfRule type="expression" dxfId="90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0">
    <tabColor rgb="FF0070C0"/>
  </sheetPr>
  <dimension ref="B1:AV113"/>
  <sheetViews>
    <sheetView topLeftCell="A109"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1367</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1996</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servicio</v>
      </c>
    </row>
    <row r="31" spans="2:17" ht="24" customHeight="1" x14ac:dyDescent="0.25">
      <c r="B31" s="106"/>
      <c r="D31" s="397"/>
      <c r="E31" s="398"/>
      <c r="F31" s="4" t="s">
        <v>379</v>
      </c>
      <c r="G31" s="331" t="s">
        <v>380</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1613</v>
      </c>
      <c r="G33" s="331" t="s">
        <v>1614</v>
      </c>
      <c r="H33" s="332"/>
      <c r="I33" s="332"/>
      <c r="J33" s="332"/>
      <c r="K33" s="332"/>
      <c r="L33" s="332"/>
      <c r="M33" s="333"/>
      <c r="O33" s="106"/>
      <c r="Q33" s="105">
        <f>+IFERROR(IF(VLOOKUP(G33,[1]base!$A$26:$C$40,3,FALSE)=F31,1,0),"")</f>
        <v>1</v>
      </c>
    </row>
    <row r="34" spans="2:17" ht="18" customHeight="1" x14ac:dyDescent="0.25">
      <c r="B34" s="106"/>
      <c r="D34" s="395" t="s">
        <v>24</v>
      </c>
      <c r="E34" s="396"/>
      <c r="F34" s="10" t="s">
        <v>22</v>
      </c>
      <c r="G34" s="340" t="s">
        <v>5</v>
      </c>
      <c r="H34" s="341"/>
      <c r="I34" s="341"/>
      <c r="J34" s="341"/>
      <c r="K34" s="341"/>
      <c r="L34" s="341"/>
      <c r="M34" s="342"/>
      <c r="O34" s="106"/>
    </row>
    <row r="35" spans="2:17" ht="41.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Servicio y Atención</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904" priority="37">
      <formula>+IF($F$43="no",1,0)</formula>
    </cfRule>
  </conditionalFormatting>
  <conditionalFormatting sqref="F47:M47">
    <cfRule type="expression" dxfId="903" priority="34">
      <formula>+IF($Q$47=0,1,0)</formula>
    </cfRule>
  </conditionalFormatting>
  <conditionalFormatting sqref="Y75:Y78">
    <cfRule type="expression" dxfId="902" priority="30">
      <formula>+IF(Y$73=0,1,0)</formula>
    </cfRule>
  </conditionalFormatting>
  <conditionalFormatting sqref="AA75:AA78">
    <cfRule type="expression" dxfId="901" priority="29">
      <formula>+IF(AA$73=0,1,0)</formula>
    </cfRule>
  </conditionalFormatting>
  <conditionalFormatting sqref="AC75:AC78">
    <cfRule type="expression" dxfId="900" priority="28">
      <formula>+IF(AC$73=0,1,0)</formula>
    </cfRule>
  </conditionalFormatting>
  <conditionalFormatting sqref="S81:S84">
    <cfRule type="expression" dxfId="899" priority="27">
      <formula>+IF(S$79=0,1,0)</formula>
    </cfRule>
  </conditionalFormatting>
  <conditionalFormatting sqref="U81:U84">
    <cfRule type="expression" dxfId="898" priority="26">
      <formula>+IF(U$79=0,1,0)</formula>
    </cfRule>
  </conditionalFormatting>
  <conditionalFormatting sqref="W81:W84">
    <cfRule type="expression" dxfId="897" priority="25">
      <formula>+IF(W$79=0,1,0)</formula>
    </cfRule>
  </conditionalFormatting>
  <conditionalFormatting sqref="Y81:Y84">
    <cfRule type="expression" dxfId="896" priority="24">
      <formula>+IF(Y$79=0,1,0)</formula>
    </cfRule>
  </conditionalFormatting>
  <conditionalFormatting sqref="AA81:AA84">
    <cfRule type="expression" dxfId="895" priority="23">
      <formula>+IF(AA$79=0,1,0)</formula>
    </cfRule>
  </conditionalFormatting>
  <conditionalFormatting sqref="AC81:AC84">
    <cfRule type="expression" dxfId="894" priority="22">
      <formula>+IF(AC$79=0,1,0)</formula>
    </cfRule>
  </conditionalFormatting>
  <conditionalFormatting sqref="F73:G73">
    <cfRule type="cellIs" dxfId="893" priority="20" operator="equal">
      <formula>"optimo"</formula>
    </cfRule>
    <cfRule type="cellIs" dxfId="892" priority="21" operator="equal">
      <formula>"critico"</formula>
    </cfRule>
  </conditionalFormatting>
  <conditionalFormatting sqref="H73:I73">
    <cfRule type="cellIs" dxfId="891" priority="18" operator="equal">
      <formula>"Adecuado"</formula>
    </cfRule>
    <cfRule type="cellIs" dxfId="890" priority="19" operator="equal">
      <formula>"en riesgo"</formula>
    </cfRule>
  </conditionalFormatting>
  <conditionalFormatting sqref="J73:K73">
    <cfRule type="cellIs" dxfId="889" priority="16" operator="equal">
      <formula>"Adecuado"</formula>
    </cfRule>
    <cfRule type="cellIs" dxfId="888" priority="17" operator="equal">
      <formula>"en riesgo"</formula>
    </cfRule>
  </conditionalFormatting>
  <conditionalFormatting sqref="L73:M73">
    <cfRule type="cellIs" dxfId="887" priority="14" operator="equal">
      <formula>"optimo"</formula>
    </cfRule>
    <cfRule type="cellIs" dxfId="886" priority="15" operator="equal">
      <formula>"critico"</formula>
    </cfRule>
  </conditionalFormatting>
  <conditionalFormatting sqref="F75:M76">
    <cfRule type="expression" dxfId="885" priority="13">
      <formula>+IF($AK75=0,1)</formula>
    </cfRule>
  </conditionalFormatting>
  <conditionalFormatting sqref="F103:G104">
    <cfRule type="expression" dxfId="884" priority="12">
      <formula>+IF($G$102="No",1,0)</formula>
    </cfRule>
  </conditionalFormatting>
  <conditionalFormatting sqref="F51">
    <cfRule type="expression" dxfId="883" priority="11">
      <formula>+IF($F$43="no",1,0)</formula>
    </cfRule>
  </conditionalFormatting>
  <conditionalFormatting sqref="I51">
    <cfRule type="expression" dxfId="882" priority="10">
      <formula>+IF($F$51="no",1,0)</formula>
    </cfRule>
  </conditionalFormatting>
  <conditionalFormatting sqref="F32:M32">
    <cfRule type="expression" dxfId="881" priority="8">
      <formula>+IF($Q$30="NA",1,0)</formula>
    </cfRule>
  </conditionalFormatting>
  <conditionalFormatting sqref="F33:M33">
    <cfRule type="expression" dxfId="880" priority="7">
      <formula>+IF($Q$30="NA",1,0)</formula>
    </cfRule>
  </conditionalFormatting>
  <conditionalFormatting sqref="F33:M33">
    <cfRule type="expression" dxfId="879" priority="6">
      <formula>+IF($Q$33=0,1,0)</formula>
    </cfRule>
  </conditionalFormatting>
  <conditionalFormatting sqref="F77:F86 M77:M86">
    <cfRule type="expression" dxfId="878" priority="2">
      <formula>+IF($AK77=0,1)</formula>
    </cfRule>
  </conditionalFormatting>
  <conditionalFormatting sqref="G77:L86">
    <cfRule type="expression" dxfId="877"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5">
    <tabColor rgb="FF75C4FF"/>
  </sheetPr>
  <dimension ref="B1:AV113"/>
  <sheetViews>
    <sheetView zoomScale="90" zoomScaleNormal="90" workbookViewId="0">
      <selection activeCell="P2" sqref="P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394</v>
      </c>
      <c r="O10" s="2"/>
    </row>
    <row r="11" spans="2:24" ht="3.95" customHeight="1" x14ac:dyDescent="0.25">
      <c r="B11" s="2"/>
      <c r="D11" s="6"/>
      <c r="O11" s="2"/>
    </row>
    <row r="12" spans="2:24" ht="36" customHeight="1" x14ac:dyDescent="0.25">
      <c r="B12" s="2"/>
      <c r="D12" s="329" t="s">
        <v>5</v>
      </c>
      <c r="E12" s="330"/>
      <c r="F12" s="331" t="s">
        <v>1289</v>
      </c>
      <c r="G12" s="332"/>
      <c r="H12" s="332"/>
      <c r="I12" s="332"/>
      <c r="J12" s="332"/>
      <c r="K12" s="332"/>
      <c r="L12" s="332"/>
      <c r="M12" s="333"/>
      <c r="O12" s="2"/>
      <c r="W12" s="3" t="str">
        <f>+F23</f>
        <v>Cuatrimestral</v>
      </c>
      <c r="X12" s="3" t="str">
        <f>+F71</f>
        <v>Agosto</v>
      </c>
    </row>
    <row r="13" spans="2:24" ht="3.95" customHeight="1" x14ac:dyDescent="0.25">
      <c r="B13" s="2"/>
      <c r="O13" s="2"/>
    </row>
    <row r="14" spans="2:24" ht="38.25" customHeight="1" x14ac:dyDescent="0.25">
      <c r="B14" s="2"/>
      <c r="D14" s="329" t="s">
        <v>6</v>
      </c>
      <c r="E14" s="330"/>
      <c r="F14" s="331" t="s">
        <v>1290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1291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1292</v>
      </c>
      <c r="G47" s="331" t="s">
        <v>1277</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1293</v>
      </c>
      <c r="G49" s="331" t="s">
        <v>1278</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1294</v>
      </c>
      <c r="G59" s="335"/>
      <c r="H59" s="335"/>
      <c r="I59" s="335"/>
      <c r="J59" s="335"/>
      <c r="K59" s="335"/>
      <c r="L59" s="335"/>
      <c r="M59" s="335"/>
      <c r="O59" s="2"/>
    </row>
    <row r="60" spans="2:15" ht="66" customHeight="1" x14ac:dyDescent="0.25">
      <c r="B60" s="2"/>
      <c r="D60" s="350" t="s">
        <v>35</v>
      </c>
      <c r="E60" s="350"/>
      <c r="F60" s="335" t="s">
        <v>1294</v>
      </c>
      <c r="G60" s="335"/>
      <c r="H60" s="335"/>
      <c r="I60" s="335"/>
      <c r="J60" s="335"/>
      <c r="K60" s="335"/>
      <c r="L60" s="335"/>
      <c r="M60" s="335"/>
      <c r="O60" s="2"/>
    </row>
    <row r="61" spans="2:15" ht="41.25" customHeight="1" x14ac:dyDescent="0.25">
      <c r="B61" s="2"/>
      <c r="D61" s="350" t="s">
        <v>36</v>
      </c>
      <c r="E61" s="350"/>
      <c r="F61" s="331"/>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54</v>
      </c>
      <c r="G71" s="3">
        <v>8</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v>2.8999999999999998E-2</v>
      </c>
      <c r="H82" s="16">
        <v>0.03</v>
      </c>
      <c r="I82" s="16">
        <v>5.8999999999999997E-2</v>
      </c>
      <c r="J82" s="16">
        <v>0.06</v>
      </c>
      <c r="K82" s="16">
        <v>7.9000000000000001E-2</v>
      </c>
      <c r="L82" s="16">
        <v>0.08</v>
      </c>
      <c r="M82" s="16" t="s">
        <v>500</v>
      </c>
      <c r="O82" s="2"/>
      <c r="AE82" s="3" t="s">
        <v>54</v>
      </c>
      <c r="AF82" s="3">
        <v>8</v>
      </c>
      <c r="AG82" s="3">
        <f t="shared" si="0"/>
        <v>1</v>
      </c>
      <c r="AH82" s="3">
        <f>+IF(AG82=0,0,IF(AG82=1,(SUM($AG$75:AG82)-1),1))</f>
        <v>0</v>
      </c>
      <c r="AI82" s="3">
        <f t="shared" si="1"/>
        <v>0</v>
      </c>
      <c r="AJ82" s="3">
        <f t="shared" si="2"/>
        <v>1</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1</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2</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3</v>
      </c>
      <c r="AI85" s="3">
        <f t="shared" si="1"/>
        <v>0</v>
      </c>
      <c r="AJ85" s="3">
        <f t="shared" si="2"/>
        <v>0</v>
      </c>
      <c r="AK85" s="3">
        <f t="shared" si="3"/>
        <v>0</v>
      </c>
    </row>
    <row r="86" spans="2:37" x14ac:dyDescent="0.25">
      <c r="B86" s="2"/>
      <c r="D86" s="351" t="s">
        <v>58</v>
      </c>
      <c r="E86" s="351"/>
      <c r="F86" s="16" t="s">
        <v>500</v>
      </c>
      <c r="G86" s="16">
        <v>0.13900000000000001</v>
      </c>
      <c r="H86" s="16">
        <v>0.14000000000000001</v>
      </c>
      <c r="I86" s="16">
        <v>0.16900000000000001</v>
      </c>
      <c r="J86" s="16">
        <v>0.17</v>
      </c>
      <c r="K86" s="16">
        <v>0.19900000000000001</v>
      </c>
      <c r="L86" s="16">
        <v>0.2</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165" customHeight="1" x14ac:dyDescent="0.25">
      <c r="B88" s="2"/>
      <c r="D88" s="329" t="s">
        <v>59</v>
      </c>
      <c r="E88" s="330"/>
      <c r="F88" s="331" t="s">
        <v>1279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1295</v>
      </c>
      <c r="G97" s="335"/>
      <c r="H97" s="335"/>
      <c r="I97" s="335"/>
      <c r="J97" s="335"/>
      <c r="K97" s="335"/>
      <c r="L97" s="335"/>
      <c r="M97" s="335"/>
      <c r="O97" s="2"/>
    </row>
    <row r="98" spans="2:15" ht="42" customHeight="1" x14ac:dyDescent="0.25">
      <c r="B98" s="2"/>
      <c r="D98" s="350" t="s">
        <v>36</v>
      </c>
      <c r="E98" s="350"/>
      <c r="F98" s="463"/>
      <c r="G98" s="463"/>
      <c r="H98" s="463"/>
      <c r="I98" s="463"/>
      <c r="J98" s="463"/>
      <c r="K98" s="463"/>
      <c r="L98" s="463"/>
      <c r="M98" s="463"/>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Información y Tecnología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76" priority="31">
      <formula>+IF($F$43="no",1,0)</formula>
    </cfRule>
  </conditionalFormatting>
  <conditionalFormatting sqref="F32:M33">
    <cfRule type="expression" dxfId="875" priority="30">
      <formula>+IF($Q$30="NA",1,0)</formula>
    </cfRule>
  </conditionalFormatting>
  <conditionalFormatting sqref="F33:M33">
    <cfRule type="expression" dxfId="874" priority="29">
      <formula>+IF($Q$33=0,1,0)</formula>
    </cfRule>
  </conditionalFormatting>
  <conditionalFormatting sqref="F47:M47">
    <cfRule type="expression" dxfId="873" priority="28">
      <formula>+IF($Q$47=0,1,0)</formula>
    </cfRule>
  </conditionalFormatting>
  <conditionalFormatting sqref="F73:G73">
    <cfRule type="cellIs" dxfId="872" priority="14" operator="equal">
      <formula>"optimo"</formula>
    </cfRule>
    <cfRule type="cellIs" dxfId="871" priority="15" operator="equal">
      <formula>"critico"</formula>
    </cfRule>
  </conditionalFormatting>
  <conditionalFormatting sqref="H73:I73">
    <cfRule type="cellIs" dxfId="870" priority="12" operator="equal">
      <formula>"Adecuado"</formula>
    </cfRule>
    <cfRule type="cellIs" dxfId="869" priority="13" operator="equal">
      <formula>"en riesgo"</formula>
    </cfRule>
  </conditionalFormatting>
  <conditionalFormatting sqref="J73:K73">
    <cfRule type="cellIs" dxfId="868" priority="10" operator="equal">
      <formula>"Adecuado"</formula>
    </cfRule>
    <cfRule type="cellIs" dxfId="867" priority="11" operator="equal">
      <formula>"en riesgo"</formula>
    </cfRule>
  </conditionalFormatting>
  <conditionalFormatting sqref="L73:M73">
    <cfRule type="cellIs" dxfId="866" priority="8" operator="equal">
      <formula>"optimo"</formula>
    </cfRule>
    <cfRule type="cellIs" dxfId="865" priority="9" operator="equal">
      <formula>"critico"</formula>
    </cfRule>
  </conditionalFormatting>
  <conditionalFormatting sqref="F75:M86">
    <cfRule type="expression" dxfId="864" priority="7">
      <formula>+IF($AK75=0,1)</formula>
    </cfRule>
  </conditionalFormatting>
  <conditionalFormatting sqref="F103:G104">
    <cfRule type="expression" dxfId="863" priority="6">
      <formula>+IF($G$102="No",1,0)</formula>
    </cfRule>
  </conditionalFormatting>
  <conditionalFormatting sqref="F51">
    <cfRule type="expression" dxfId="862" priority="5">
      <formula>+IF($F$43="no",1,0)</formula>
    </cfRule>
  </conditionalFormatting>
  <conditionalFormatting sqref="I51">
    <cfRule type="expression" dxfId="86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6">
    <tabColor rgb="FF75C4FF"/>
  </sheetPr>
  <dimension ref="B1:AV113"/>
  <sheetViews>
    <sheetView topLeftCell="A52"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395</v>
      </c>
      <c r="O10" s="2"/>
    </row>
    <row r="11" spans="2:24" ht="3.95" customHeight="1" x14ac:dyDescent="0.25">
      <c r="B11" s="2"/>
      <c r="D11" s="6"/>
      <c r="O11" s="2"/>
    </row>
    <row r="12" spans="2:24" ht="36" customHeight="1" x14ac:dyDescent="0.25">
      <c r="B12" s="2"/>
      <c r="D12" s="329" t="s">
        <v>5</v>
      </c>
      <c r="E12" s="330"/>
      <c r="F12" s="331" t="s">
        <v>396</v>
      </c>
      <c r="G12" s="332"/>
      <c r="H12" s="332"/>
      <c r="I12" s="332"/>
      <c r="J12" s="332"/>
      <c r="K12" s="332"/>
      <c r="L12" s="332"/>
      <c r="M12" s="333"/>
      <c r="O12" s="2"/>
      <c r="W12" s="3" t="str">
        <f>+F23</f>
        <v>Anual</v>
      </c>
      <c r="X12" s="3" t="str">
        <f>+F71</f>
        <v>Diciembre</v>
      </c>
    </row>
    <row r="13" spans="2:24" ht="3.95" customHeight="1" x14ac:dyDescent="0.25">
      <c r="B13" s="2"/>
      <c r="O13" s="2"/>
    </row>
    <row r="14" spans="2:24" ht="38.25" customHeight="1" x14ac:dyDescent="0.25">
      <c r="B14" s="2"/>
      <c r="D14" s="329" t="s">
        <v>6</v>
      </c>
      <c r="E14" s="330"/>
      <c r="F14" s="331" t="s">
        <v>1308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0.86</v>
      </c>
      <c r="G22" s="328" t="s">
        <v>9</v>
      </c>
      <c r="H22" s="328"/>
      <c r="I22" s="17">
        <v>1</v>
      </c>
      <c r="K22" s="328" t="s">
        <v>10</v>
      </c>
      <c r="L22" s="328"/>
      <c r="M22" s="9" t="s">
        <v>496</v>
      </c>
      <c r="O22" s="2"/>
    </row>
    <row r="23" spans="2:17" ht="19.5" customHeight="1" x14ac:dyDescent="0.25">
      <c r="B23" s="2"/>
      <c r="D23" s="328" t="s">
        <v>11</v>
      </c>
      <c r="E23" s="328"/>
      <c r="F23" s="4" t="s">
        <v>1253</v>
      </c>
      <c r="G23" s="328" t="s">
        <v>12</v>
      </c>
      <c r="H23" s="328"/>
      <c r="I23" s="4" t="s">
        <v>497</v>
      </c>
      <c r="K23" s="328" t="s">
        <v>13</v>
      </c>
      <c r="L23" s="328"/>
      <c r="M23" s="9" t="s">
        <v>2</v>
      </c>
      <c r="O23" s="2"/>
    </row>
    <row r="24" spans="2:17" ht="20.100000000000001" customHeight="1" x14ac:dyDescent="0.25">
      <c r="B24" s="2"/>
      <c r="D24" s="328" t="s">
        <v>14</v>
      </c>
      <c r="E24" s="328"/>
      <c r="F24" s="4" t="s">
        <v>1291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1292</v>
      </c>
      <c r="G47" s="331" t="s">
        <v>1277</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1293</v>
      </c>
      <c r="G49" s="331" t="s">
        <v>1278</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1877</v>
      </c>
      <c r="G59" s="335"/>
      <c r="H59" s="335"/>
      <c r="I59" s="335"/>
      <c r="J59" s="335"/>
      <c r="K59" s="335"/>
      <c r="L59" s="335"/>
      <c r="M59" s="335"/>
      <c r="O59" s="2"/>
    </row>
    <row r="60" spans="2:15" ht="66" customHeight="1" x14ac:dyDescent="0.25">
      <c r="B60" s="2"/>
      <c r="D60" s="350" t="s">
        <v>35</v>
      </c>
      <c r="E60" s="350"/>
      <c r="F60" s="335" t="s">
        <v>1309</v>
      </c>
      <c r="G60" s="335"/>
      <c r="H60" s="335"/>
      <c r="I60" s="335"/>
      <c r="J60" s="335"/>
      <c r="K60" s="335"/>
      <c r="L60" s="335"/>
      <c r="M60" s="335"/>
      <c r="O60" s="2"/>
    </row>
    <row r="61" spans="2:15" ht="41.25" customHeight="1" x14ac:dyDescent="0.25">
      <c r="B61" s="2"/>
      <c r="D61" s="350" t="s">
        <v>36</v>
      </c>
      <c r="E61" s="350"/>
      <c r="F61" s="331"/>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0.59899999999999998</v>
      </c>
      <c r="H86" s="16">
        <v>0.6</v>
      </c>
      <c r="I86" s="16">
        <v>0.749</v>
      </c>
      <c r="J86" s="16">
        <v>0.75</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128.25" customHeight="1" x14ac:dyDescent="0.25">
      <c r="B88" s="2"/>
      <c r="D88" s="329" t="s">
        <v>59</v>
      </c>
      <c r="E88" s="330"/>
      <c r="F88" s="331" t="s">
        <v>1280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1310</v>
      </c>
      <c r="G97" s="335"/>
      <c r="H97" s="335"/>
      <c r="I97" s="335"/>
      <c r="J97" s="335"/>
      <c r="K97" s="335"/>
      <c r="L97" s="335"/>
      <c r="M97" s="335"/>
      <c r="O97" s="2"/>
    </row>
    <row r="98" spans="2:15" ht="42" customHeight="1" x14ac:dyDescent="0.25">
      <c r="B98" s="2"/>
      <c r="D98" s="350" t="s">
        <v>36</v>
      </c>
      <c r="E98" s="350"/>
      <c r="F98" s="463"/>
      <c r="G98" s="463"/>
      <c r="H98" s="463"/>
      <c r="I98" s="463"/>
      <c r="J98" s="463"/>
      <c r="K98" s="463"/>
      <c r="L98" s="463"/>
      <c r="M98" s="463"/>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397</v>
      </c>
      <c r="K103" s="21"/>
      <c r="O103" s="2"/>
    </row>
    <row r="104" spans="2:15" ht="27.75" customHeight="1" x14ac:dyDescent="0.25">
      <c r="B104" s="2"/>
      <c r="D104" s="322"/>
      <c r="E104" s="323"/>
      <c r="F104" s="19" t="s">
        <v>67</v>
      </c>
      <c r="G104" s="331" t="s">
        <v>1281</v>
      </c>
      <c r="H104" s="332"/>
      <c r="I104" s="332"/>
      <c r="J104" s="332"/>
      <c r="K104" s="332"/>
      <c r="L104" s="332"/>
      <c r="M104" s="332"/>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Director(a) Información y Tecnología </v>
      </c>
      <c r="H108" s="332"/>
      <c r="I108" s="332"/>
      <c r="J108" s="332"/>
      <c r="K108" s="332"/>
      <c r="L108" s="332"/>
      <c r="M108" s="332"/>
      <c r="O108" s="2"/>
    </row>
    <row r="109" spans="2:15" ht="17.25" customHeight="1" x14ac:dyDescent="0.25">
      <c r="B109" s="2"/>
      <c r="D109" s="322"/>
      <c r="E109" s="323"/>
      <c r="F109" s="19" t="s">
        <v>2046</v>
      </c>
      <c r="G109" s="331" t="str">
        <f>+IF(M23="Si","Coordinador(a) Planeación y Sistemas","")</f>
        <v/>
      </c>
      <c r="H109" s="332"/>
      <c r="I109" s="332"/>
      <c r="J109" s="332"/>
      <c r="K109" s="332"/>
      <c r="L109" s="332"/>
      <c r="M109" s="332"/>
      <c r="O109" s="2"/>
    </row>
    <row r="110" spans="2:15" ht="17.25" customHeight="1" x14ac:dyDescent="0.25">
      <c r="B110" s="2"/>
      <c r="D110" s="322"/>
      <c r="E110" s="323"/>
      <c r="F110" s="19" t="s">
        <v>2047</v>
      </c>
      <c r="G110" s="331" t="str">
        <f>+IF(M24="Si","Coordinador(a) Centro Zonal","")</f>
        <v/>
      </c>
      <c r="H110" s="332"/>
      <c r="I110" s="332"/>
      <c r="J110" s="332"/>
      <c r="K110" s="332"/>
      <c r="L110" s="332"/>
      <c r="M110" s="332"/>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60" priority="29">
      <formula>+IF($F$43="no",1,0)</formula>
    </cfRule>
  </conditionalFormatting>
  <conditionalFormatting sqref="F32:M33">
    <cfRule type="expression" dxfId="859" priority="28">
      <formula>+IF($Q$30="NA",1,0)</formula>
    </cfRule>
  </conditionalFormatting>
  <conditionalFormatting sqref="F33:M33">
    <cfRule type="expression" dxfId="858" priority="27">
      <formula>+IF($Q$33=0,1,0)</formula>
    </cfRule>
  </conditionalFormatting>
  <conditionalFormatting sqref="F47:M47">
    <cfRule type="expression" dxfId="857" priority="26">
      <formula>+IF($Q$47=0,1,0)</formula>
    </cfRule>
  </conditionalFormatting>
  <conditionalFormatting sqref="F73:G73">
    <cfRule type="cellIs" dxfId="856" priority="12" operator="equal">
      <formula>"optimo"</formula>
    </cfRule>
    <cfRule type="cellIs" dxfId="855" priority="13" operator="equal">
      <formula>"critico"</formula>
    </cfRule>
  </conditionalFormatting>
  <conditionalFormatting sqref="H73:I73">
    <cfRule type="cellIs" dxfId="854" priority="10" operator="equal">
      <formula>"Adecuado"</formula>
    </cfRule>
    <cfRule type="cellIs" dxfId="853" priority="11" operator="equal">
      <formula>"en riesgo"</formula>
    </cfRule>
  </conditionalFormatting>
  <conditionalFormatting sqref="J73:K73">
    <cfRule type="cellIs" dxfId="852" priority="8" operator="equal">
      <formula>"Adecuado"</formula>
    </cfRule>
    <cfRule type="cellIs" dxfId="851" priority="9" operator="equal">
      <formula>"en riesgo"</formula>
    </cfRule>
  </conditionalFormatting>
  <conditionalFormatting sqref="L73:M73">
    <cfRule type="cellIs" dxfId="850" priority="6" operator="equal">
      <formula>"optimo"</formula>
    </cfRule>
    <cfRule type="cellIs" dxfId="849" priority="7" operator="equal">
      <formula>"critico"</formula>
    </cfRule>
  </conditionalFormatting>
  <conditionalFormatting sqref="F75:M86">
    <cfRule type="expression" dxfId="848" priority="5">
      <formula>+IF($AK75=0,1)</formula>
    </cfRule>
  </conditionalFormatting>
  <conditionalFormatting sqref="F103:G103 F104">
    <cfRule type="expression" dxfId="847" priority="4">
      <formula>+IF($G$102="No",1,0)</formula>
    </cfRule>
  </conditionalFormatting>
  <conditionalFormatting sqref="F51">
    <cfRule type="expression" dxfId="846" priority="3">
      <formula>+IF($F$43="no",1,0)</formula>
    </cfRule>
  </conditionalFormatting>
  <conditionalFormatting sqref="I51">
    <cfRule type="expression" dxfId="845" priority="2">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0070C0"/>
  </sheetPr>
  <dimension ref="B1:AV113"/>
  <sheetViews>
    <sheetView topLeftCell="A58"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127</v>
      </c>
      <c r="O10" s="2"/>
    </row>
    <row r="11" spans="2:24" ht="3.95" customHeight="1" x14ac:dyDescent="0.25">
      <c r="B11" s="2"/>
      <c r="D11" s="6"/>
      <c r="O11" s="2"/>
    </row>
    <row r="12" spans="2:24" ht="36" customHeight="1" x14ac:dyDescent="0.25">
      <c r="B12" s="2"/>
      <c r="D12" s="329" t="s">
        <v>5</v>
      </c>
      <c r="E12" s="330"/>
      <c r="F12" s="331" t="s">
        <v>128</v>
      </c>
      <c r="G12" s="332"/>
      <c r="H12" s="332"/>
      <c r="I12" s="332"/>
      <c r="J12" s="332"/>
      <c r="K12" s="332"/>
      <c r="L12" s="332"/>
      <c r="M12" s="333"/>
      <c r="O12" s="2"/>
      <c r="W12" s="3" t="str">
        <f>+F23</f>
        <v>Mensual</v>
      </c>
      <c r="X12" s="3" t="str">
        <f>+F71</f>
        <v>Febrero</v>
      </c>
    </row>
    <row r="13" spans="2:24" ht="3.95" customHeight="1" x14ac:dyDescent="0.25">
      <c r="B13" s="2"/>
      <c r="O13" s="2"/>
    </row>
    <row r="14" spans="2:24" ht="36" customHeight="1" x14ac:dyDescent="0.25">
      <c r="B14" s="2"/>
      <c r="D14" s="329" t="s">
        <v>6</v>
      </c>
      <c r="E14" s="330"/>
      <c r="F14" s="331" t="s">
        <v>612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925529</v>
      </c>
      <c r="G22" s="328" t="s">
        <v>9</v>
      </c>
      <c r="H22" s="328"/>
      <c r="I22" s="8">
        <v>777706</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613</v>
      </c>
      <c r="G59" s="335"/>
      <c r="H59" s="335"/>
      <c r="I59" s="335"/>
      <c r="J59" s="335"/>
      <c r="K59" s="335"/>
      <c r="L59" s="335"/>
      <c r="M59" s="335"/>
      <c r="O59" s="2"/>
    </row>
    <row r="60" spans="2:15" ht="27" customHeight="1" x14ac:dyDescent="0.25">
      <c r="B60" s="2"/>
      <c r="D60" s="350" t="s">
        <v>35</v>
      </c>
      <c r="E60" s="350"/>
      <c r="F60" s="335" t="s">
        <v>614</v>
      </c>
      <c r="G60" s="335"/>
      <c r="H60" s="335"/>
      <c r="I60" s="335"/>
      <c r="J60" s="335"/>
      <c r="K60" s="335"/>
      <c r="L60" s="335"/>
      <c r="M60" s="335"/>
      <c r="O60" s="2"/>
    </row>
    <row r="61" spans="2:15" ht="27" customHeight="1" x14ac:dyDescent="0.25">
      <c r="B61" s="2"/>
      <c r="D61" s="350" t="s">
        <v>36</v>
      </c>
      <c r="E61" s="350"/>
      <c r="F61" s="335" t="s">
        <v>615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40</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v>0.499</v>
      </c>
      <c r="H76" s="16">
        <v>0.5</v>
      </c>
      <c r="I76" s="16">
        <v>0.69899999999999995</v>
      </c>
      <c r="J76" s="16">
        <v>0.7</v>
      </c>
      <c r="K76" s="16">
        <v>0.89900000000000002</v>
      </c>
      <c r="L76" s="16">
        <v>0.9</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51" t="s">
        <v>47</v>
      </c>
      <c r="E77" s="351"/>
      <c r="F77" s="16" t="s">
        <v>500</v>
      </c>
      <c r="G77" s="16">
        <v>0.499</v>
      </c>
      <c r="H77" s="16">
        <v>0.5</v>
      </c>
      <c r="I77" s="16">
        <v>0.69899999999999995</v>
      </c>
      <c r="J77" s="16">
        <v>0.7</v>
      </c>
      <c r="K77" s="16">
        <v>0.89900000000000002</v>
      </c>
      <c r="L77" s="16">
        <v>0.9</v>
      </c>
      <c r="M77" s="16" t="s">
        <v>500</v>
      </c>
      <c r="O77" s="2"/>
      <c r="AE77" s="3" t="s">
        <v>47</v>
      </c>
      <c r="AF77" s="3">
        <v>3</v>
      </c>
      <c r="AG77" s="3">
        <f t="shared" si="0"/>
        <v>1</v>
      </c>
      <c r="AH77" s="3">
        <f>+IF(AG77=0,0,IF(AG77=1,(SUM($AG$75:AG77)-1),1))</f>
        <v>1</v>
      </c>
      <c r="AI77" s="3">
        <f t="shared" si="1"/>
        <v>1</v>
      </c>
      <c r="AJ77" s="3">
        <f t="shared" si="2"/>
        <v>0</v>
      </c>
      <c r="AK77" s="3">
        <f t="shared" si="3"/>
        <v>1</v>
      </c>
    </row>
    <row r="78" spans="2:37" x14ac:dyDescent="0.25">
      <c r="B78" s="2"/>
      <c r="D78" s="351" t="s">
        <v>48</v>
      </c>
      <c r="E78" s="351"/>
      <c r="F78" s="16" t="s">
        <v>500</v>
      </c>
      <c r="G78" s="16">
        <v>0.59899999999999998</v>
      </c>
      <c r="H78" s="16">
        <v>0.6</v>
      </c>
      <c r="I78" s="16">
        <v>0.79900000000000004</v>
      </c>
      <c r="J78" s="16">
        <v>0.8</v>
      </c>
      <c r="K78" s="16">
        <v>0.999</v>
      </c>
      <c r="L78" s="16" t="s">
        <v>500</v>
      </c>
      <c r="M78" s="16">
        <v>1</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51" t="s">
        <v>49</v>
      </c>
      <c r="E79" s="351"/>
      <c r="F79" s="16" t="s">
        <v>500</v>
      </c>
      <c r="G79" s="16">
        <v>0.59899999999999998</v>
      </c>
      <c r="H79" s="16">
        <v>0.6</v>
      </c>
      <c r="I79" s="16">
        <v>0.79900000000000004</v>
      </c>
      <c r="J79" s="16">
        <v>0.8</v>
      </c>
      <c r="K79" s="16">
        <v>0.999</v>
      </c>
      <c r="L79" s="16" t="s">
        <v>500</v>
      </c>
      <c r="M79" s="16">
        <v>1</v>
      </c>
      <c r="O79" s="2"/>
      <c r="AE79" s="3" t="s">
        <v>49</v>
      </c>
      <c r="AF79" s="3">
        <v>5</v>
      </c>
      <c r="AG79" s="3">
        <f t="shared" si="0"/>
        <v>1</v>
      </c>
      <c r="AH79" s="3">
        <f>+IF(AG79=0,0,IF(AG79=1,(SUM($AG$75:AG79)-1),1))</f>
        <v>3</v>
      </c>
      <c r="AI79" s="3">
        <f t="shared" si="1"/>
        <v>1</v>
      </c>
      <c r="AJ79" s="3">
        <f t="shared" si="2"/>
        <v>0</v>
      </c>
      <c r="AK79" s="3">
        <f t="shared" si="3"/>
        <v>1</v>
      </c>
    </row>
    <row r="80" spans="2:37" x14ac:dyDescent="0.25">
      <c r="B80" s="2"/>
      <c r="D80" s="351" t="s">
        <v>50</v>
      </c>
      <c r="E80" s="351"/>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51" t="s">
        <v>53</v>
      </c>
      <c r="E81" s="351"/>
      <c r="F81" s="16" t="s">
        <v>500</v>
      </c>
      <c r="G81" s="16">
        <v>0.59899999999999998</v>
      </c>
      <c r="H81" s="16">
        <v>0.6</v>
      </c>
      <c r="I81" s="16">
        <v>0.79900000000000004</v>
      </c>
      <c r="J81" s="16">
        <v>0.8</v>
      </c>
      <c r="K81" s="16">
        <v>0.999</v>
      </c>
      <c r="L81" s="16" t="s">
        <v>500</v>
      </c>
      <c r="M81" s="16">
        <v>1</v>
      </c>
      <c r="O81" s="2"/>
      <c r="AE81" s="3" t="s">
        <v>53</v>
      </c>
      <c r="AF81" s="3">
        <v>7</v>
      </c>
      <c r="AG81" s="3">
        <f t="shared" si="0"/>
        <v>1</v>
      </c>
      <c r="AH81" s="3">
        <f>+IF(AG81=0,0,IF(AG81=1,(SUM($AG$75:AG81)-1),1))</f>
        <v>5</v>
      </c>
      <c r="AI81" s="3">
        <f t="shared" si="1"/>
        <v>1</v>
      </c>
      <c r="AJ81" s="3">
        <f t="shared" si="2"/>
        <v>0</v>
      </c>
      <c r="AK81" s="3">
        <f t="shared" si="3"/>
        <v>1</v>
      </c>
    </row>
    <row r="82" spans="2:37" x14ac:dyDescent="0.25">
      <c r="B82" s="2"/>
      <c r="D82" s="351" t="s">
        <v>54</v>
      </c>
      <c r="E82" s="351"/>
      <c r="F82" s="16" t="s">
        <v>500</v>
      </c>
      <c r="G82" s="16">
        <v>0.59899999999999998</v>
      </c>
      <c r="H82" s="16">
        <v>0.6</v>
      </c>
      <c r="I82" s="16">
        <v>0.79900000000000004</v>
      </c>
      <c r="J82" s="16">
        <v>0.8</v>
      </c>
      <c r="K82" s="16">
        <v>0.999</v>
      </c>
      <c r="L82" s="16" t="s">
        <v>500</v>
      </c>
      <c r="M82" s="16">
        <v>1</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51" t="s">
        <v>55</v>
      </c>
      <c r="E83" s="351"/>
      <c r="F83" s="16" t="s">
        <v>500</v>
      </c>
      <c r="G83" s="16">
        <v>0.59899999999999998</v>
      </c>
      <c r="H83" s="16">
        <v>0.6</v>
      </c>
      <c r="I83" s="16">
        <v>0.79900000000000004</v>
      </c>
      <c r="J83" s="16">
        <v>0.8</v>
      </c>
      <c r="K83" s="16">
        <v>0.999</v>
      </c>
      <c r="L83" s="16" t="s">
        <v>500</v>
      </c>
      <c r="M83" s="16">
        <v>1</v>
      </c>
      <c r="O83" s="2"/>
      <c r="AE83" s="3" t="s">
        <v>55</v>
      </c>
      <c r="AF83" s="3">
        <v>9</v>
      </c>
      <c r="AG83" s="3">
        <f t="shared" si="0"/>
        <v>1</v>
      </c>
      <c r="AH83" s="3">
        <f>+IF(AG83=0,0,IF(AG83=1,(SUM($AG$75:AG83)-1),1))</f>
        <v>7</v>
      </c>
      <c r="AI83" s="3">
        <f t="shared" si="1"/>
        <v>1</v>
      </c>
      <c r="AJ83" s="3">
        <f t="shared" si="2"/>
        <v>0</v>
      </c>
      <c r="AK83" s="3">
        <f t="shared" si="3"/>
        <v>1</v>
      </c>
    </row>
    <row r="84" spans="2:37" x14ac:dyDescent="0.25">
      <c r="B84" s="2"/>
      <c r="D84" s="351" t="s">
        <v>56</v>
      </c>
      <c r="E84" s="351"/>
      <c r="F84" s="16" t="s">
        <v>500</v>
      </c>
      <c r="G84" s="16">
        <v>0.59899999999999998</v>
      </c>
      <c r="H84" s="16">
        <v>0.6</v>
      </c>
      <c r="I84" s="16">
        <v>0.79900000000000004</v>
      </c>
      <c r="J84" s="16">
        <v>0.8</v>
      </c>
      <c r="K84" s="16">
        <v>0.999</v>
      </c>
      <c r="L84" s="16" t="s">
        <v>500</v>
      </c>
      <c r="M84" s="16">
        <v>1</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51" t="s">
        <v>57</v>
      </c>
      <c r="E85" s="351"/>
      <c r="F85" s="16" t="s">
        <v>500</v>
      </c>
      <c r="G85" s="16">
        <v>0.59899999999999998</v>
      </c>
      <c r="H85" s="16">
        <v>0.6</v>
      </c>
      <c r="I85" s="16">
        <v>0.79900000000000004</v>
      </c>
      <c r="J85" s="16">
        <v>0.8</v>
      </c>
      <c r="K85" s="16">
        <v>0.999</v>
      </c>
      <c r="L85" s="16" t="s">
        <v>500</v>
      </c>
      <c r="M85" s="16">
        <v>1</v>
      </c>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51" t="s">
        <v>58</v>
      </c>
      <c r="E86" s="351"/>
      <c r="F86" s="16" t="s">
        <v>500</v>
      </c>
      <c r="G86" s="16">
        <v>0.59899999999999998</v>
      </c>
      <c r="H86" s="16">
        <v>0.6</v>
      </c>
      <c r="I86" s="16">
        <v>0.79900000000000004</v>
      </c>
      <c r="J86" s="16">
        <v>0.8</v>
      </c>
      <c r="K86" s="16">
        <v>0.999</v>
      </c>
      <c r="L86" s="16" t="s">
        <v>500</v>
      </c>
      <c r="M86" s="16">
        <v>1</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84.75" customHeight="1" x14ac:dyDescent="0.25">
      <c r="B88" s="2"/>
      <c r="D88" s="329" t="s">
        <v>59</v>
      </c>
      <c r="E88" s="330"/>
      <c r="F88" s="331" t="s">
        <v>82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616</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108.75" customHeight="1" x14ac:dyDescent="0.25">
      <c r="B100" s="2"/>
      <c r="D100" s="329" t="s">
        <v>62</v>
      </c>
      <c r="E100" s="330"/>
      <c r="F100" s="331" t="s">
        <v>83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1727</v>
      </c>
      <c r="K103" s="21"/>
      <c r="O103" s="2"/>
    </row>
    <row r="104" spans="2:15" ht="27.75" customHeight="1" x14ac:dyDescent="0.25">
      <c r="B104" s="2"/>
      <c r="D104" s="322"/>
      <c r="E104" s="323"/>
      <c r="F104" s="19" t="s">
        <v>67</v>
      </c>
      <c r="G104" s="324" t="s">
        <v>1728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94" priority="31">
      <formula>+IF($F$43="no",1,0)</formula>
    </cfRule>
  </conditionalFormatting>
  <conditionalFormatting sqref="F32:M33">
    <cfRule type="expression" dxfId="3293" priority="30">
      <formula>+IF($Q$30="NA",1,0)</formula>
    </cfRule>
  </conditionalFormatting>
  <conditionalFormatting sqref="F33:M33">
    <cfRule type="expression" dxfId="3292" priority="29">
      <formula>+IF($Q$33=0,1,0)</formula>
    </cfRule>
  </conditionalFormatting>
  <conditionalFormatting sqref="F47:M47">
    <cfRule type="expression" dxfId="3291" priority="28">
      <formula>+IF($Q$47=0,1,0)</formula>
    </cfRule>
  </conditionalFormatting>
  <conditionalFormatting sqref="F73:G73">
    <cfRule type="cellIs" dxfId="3290" priority="23" operator="equal">
      <formula>"optimo"</formula>
    </cfRule>
    <cfRule type="cellIs" dxfId="3289" priority="24" operator="equal">
      <formula>"critico"</formula>
    </cfRule>
  </conditionalFormatting>
  <conditionalFormatting sqref="H73:I73">
    <cfRule type="cellIs" dxfId="3288" priority="21" operator="equal">
      <formula>"Adecuado"</formula>
    </cfRule>
    <cfRule type="cellIs" dxfId="3287" priority="22" operator="equal">
      <formula>"en riesgo"</formula>
    </cfRule>
  </conditionalFormatting>
  <conditionalFormatting sqref="J73:K73">
    <cfRule type="cellIs" dxfId="3286" priority="19" operator="equal">
      <formula>"Adecuado"</formula>
    </cfRule>
    <cfRule type="cellIs" dxfId="3285" priority="20" operator="equal">
      <formula>"en riesgo"</formula>
    </cfRule>
  </conditionalFormatting>
  <conditionalFormatting sqref="L73:M73">
    <cfRule type="cellIs" dxfId="3284" priority="17" operator="equal">
      <formula>"optimo"</formula>
    </cfRule>
    <cfRule type="cellIs" dxfId="3283" priority="18" operator="equal">
      <formula>"critico"</formula>
    </cfRule>
  </conditionalFormatting>
  <conditionalFormatting sqref="F75:M86">
    <cfRule type="expression" dxfId="3282" priority="16">
      <formula>+IF($AK75=0,1)</formula>
    </cfRule>
  </conditionalFormatting>
  <conditionalFormatting sqref="F103:G104">
    <cfRule type="expression" dxfId="3281" priority="15">
      <formula>+IF($G$102="No",1,0)</formula>
    </cfRule>
  </conditionalFormatting>
  <conditionalFormatting sqref="F51">
    <cfRule type="expression" dxfId="3280" priority="14">
      <formula>+IF($F$43="no",1,0)</formula>
    </cfRule>
  </conditionalFormatting>
  <conditionalFormatting sqref="I51">
    <cfRule type="expression" dxfId="3279"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7">
    <tabColor rgb="FF0070C0"/>
  </sheetPr>
  <dimension ref="B1:AV113"/>
  <sheetViews>
    <sheetView topLeftCell="A55"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397</v>
      </c>
      <c r="O10" s="2"/>
    </row>
    <row r="11" spans="2:24" ht="3.95" customHeight="1" x14ac:dyDescent="0.25">
      <c r="B11" s="2"/>
      <c r="D11" s="6"/>
      <c r="O11" s="2"/>
    </row>
    <row r="12" spans="2:24" ht="36" customHeight="1" x14ac:dyDescent="0.25">
      <c r="B12" s="2"/>
      <c r="D12" s="329" t="s">
        <v>5</v>
      </c>
      <c r="E12" s="330"/>
      <c r="F12" s="331" t="s">
        <v>398</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2090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0.75</v>
      </c>
      <c r="G22" s="328" t="s">
        <v>9</v>
      </c>
      <c r="H22" s="328"/>
      <c r="I22" s="17">
        <v>0.75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1724</v>
      </c>
      <c r="G35" s="331" t="s">
        <v>1601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tr">
        <f>+F60&amp;" / "&amp;F61</f>
        <v>Número de incidentes de seguridad de la información atendidos  por la Dirección de Información y Tecnología y/o Ingenieros Regionales registrados en la herramienta de gestión de la mesa de servicio. / Total de incidentes de seguridad de la información recibidos y registrados en la herramienta de gestión de la mesa de servicio en el periodo.</v>
      </c>
      <c r="G59" s="335"/>
      <c r="H59" s="335"/>
      <c r="I59" s="335"/>
      <c r="J59" s="335"/>
      <c r="K59" s="335"/>
      <c r="L59" s="335"/>
      <c r="M59" s="335"/>
      <c r="O59" s="2"/>
    </row>
    <row r="60" spans="2:15" ht="46.5" customHeight="1" x14ac:dyDescent="0.25">
      <c r="B60" s="2"/>
      <c r="D60" s="350" t="s">
        <v>35</v>
      </c>
      <c r="E60" s="350"/>
      <c r="F60" s="335" t="s">
        <v>2091</v>
      </c>
      <c r="G60" s="335"/>
      <c r="H60" s="335"/>
      <c r="I60" s="335"/>
      <c r="J60" s="335"/>
      <c r="K60" s="335"/>
      <c r="L60" s="335"/>
      <c r="M60" s="335"/>
      <c r="O60" s="2"/>
    </row>
    <row r="61" spans="2:15" ht="41.25" customHeight="1" x14ac:dyDescent="0.25">
      <c r="B61" s="2"/>
      <c r="D61" s="350" t="s">
        <v>36</v>
      </c>
      <c r="E61" s="350"/>
      <c r="F61" s="331" t="s">
        <v>2092</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0.54900000000000004</v>
      </c>
      <c r="H75" s="16">
        <v>0.55000000000000004</v>
      </c>
      <c r="I75" s="16">
        <v>0.64900000000000002</v>
      </c>
      <c r="J75" s="16">
        <v>0.65</v>
      </c>
      <c r="K75" s="16">
        <v>0.749</v>
      </c>
      <c r="L75" s="16">
        <v>0.75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0.54900000000000004</v>
      </c>
      <c r="H76" s="16">
        <v>0.55000000000000004</v>
      </c>
      <c r="I76" s="16">
        <v>0.64900000000000002</v>
      </c>
      <c r="J76" s="16">
        <v>0.65</v>
      </c>
      <c r="K76" s="16">
        <v>0.749</v>
      </c>
      <c r="L76" s="16">
        <v>0.75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0.54900000000000004</v>
      </c>
      <c r="H77" s="16">
        <v>0.55000000000000004</v>
      </c>
      <c r="I77" s="16">
        <v>0.64900000000000002</v>
      </c>
      <c r="J77" s="16">
        <v>0.65</v>
      </c>
      <c r="K77" s="16">
        <v>0.749</v>
      </c>
      <c r="L77" s="16">
        <v>0.75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0.54900000000000004</v>
      </c>
      <c r="H78" s="16">
        <v>0.55000000000000004</v>
      </c>
      <c r="I78" s="16">
        <v>0.64900000000000002</v>
      </c>
      <c r="J78" s="16">
        <v>0.65</v>
      </c>
      <c r="K78" s="16">
        <v>0.749</v>
      </c>
      <c r="L78" s="16">
        <v>0.75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0.54900000000000004</v>
      </c>
      <c r="H79" s="16">
        <v>0.55000000000000004</v>
      </c>
      <c r="I79" s="16">
        <v>0.64900000000000002</v>
      </c>
      <c r="J79" s="16">
        <v>0.65</v>
      </c>
      <c r="K79" s="16">
        <v>0.749</v>
      </c>
      <c r="L79" s="16">
        <v>0.75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0.54900000000000004</v>
      </c>
      <c r="H80" s="16">
        <v>0.55000000000000004</v>
      </c>
      <c r="I80" s="16">
        <v>0.64900000000000002</v>
      </c>
      <c r="J80" s="16">
        <v>0.65</v>
      </c>
      <c r="K80" s="16">
        <v>0.749</v>
      </c>
      <c r="L80" s="16">
        <v>0.75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0.54900000000000004</v>
      </c>
      <c r="H81" s="16">
        <v>0.55000000000000004</v>
      </c>
      <c r="I81" s="16">
        <v>0.64900000000000002</v>
      </c>
      <c r="J81" s="16">
        <v>0.65</v>
      </c>
      <c r="K81" s="16">
        <v>0.749</v>
      </c>
      <c r="L81" s="16">
        <v>0.75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0.54900000000000004</v>
      </c>
      <c r="H82" s="16">
        <v>0.55000000000000004</v>
      </c>
      <c r="I82" s="16">
        <v>0.64900000000000002</v>
      </c>
      <c r="J82" s="16">
        <v>0.65</v>
      </c>
      <c r="K82" s="16">
        <v>0.749</v>
      </c>
      <c r="L82" s="16">
        <v>0.75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0.54900000000000004</v>
      </c>
      <c r="H83" s="16">
        <v>0.55000000000000004</v>
      </c>
      <c r="I83" s="16">
        <v>0.64900000000000002</v>
      </c>
      <c r="J83" s="16">
        <v>0.65</v>
      </c>
      <c r="K83" s="16">
        <v>0.749</v>
      </c>
      <c r="L83" s="16">
        <v>0.75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0.54900000000000004</v>
      </c>
      <c r="H84" s="16">
        <v>0.55000000000000004</v>
      </c>
      <c r="I84" s="16">
        <v>0.64900000000000002</v>
      </c>
      <c r="J84" s="16">
        <v>0.65</v>
      </c>
      <c r="K84" s="16">
        <v>0.749</v>
      </c>
      <c r="L84" s="16">
        <v>0.75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0.54900000000000004</v>
      </c>
      <c r="H85" s="16">
        <v>0.55000000000000004</v>
      </c>
      <c r="I85" s="16">
        <v>0.64900000000000002</v>
      </c>
      <c r="J85" s="16">
        <v>0.65</v>
      </c>
      <c r="K85" s="16">
        <v>0.749</v>
      </c>
      <c r="L85" s="16">
        <v>0.75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0.54900000000000004</v>
      </c>
      <c r="H86" s="16">
        <v>0.55000000000000004</v>
      </c>
      <c r="I86" s="16">
        <v>0.64900000000000002</v>
      </c>
      <c r="J86" s="16">
        <v>0.65</v>
      </c>
      <c r="K86" s="16">
        <v>0.749</v>
      </c>
      <c r="L86" s="16">
        <v>0.75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59.75" customHeight="1" x14ac:dyDescent="0.25">
      <c r="B88" s="2"/>
      <c r="D88" s="329" t="s">
        <v>59</v>
      </c>
      <c r="E88" s="330"/>
      <c r="F88" s="331" t="s">
        <v>2093</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3.75" customHeight="1" x14ac:dyDescent="0.25">
      <c r="B97" s="2"/>
      <c r="D97" s="350" t="s">
        <v>35</v>
      </c>
      <c r="E97" s="350"/>
      <c r="F97" s="335" t="s">
        <v>1307</v>
      </c>
      <c r="G97" s="335"/>
      <c r="H97" s="335"/>
      <c r="I97" s="335"/>
      <c r="J97" s="335"/>
      <c r="K97" s="335"/>
      <c r="L97" s="335"/>
      <c r="M97" s="335"/>
      <c r="O97" s="2"/>
    </row>
    <row r="98" spans="2:15" ht="33.75" customHeight="1" x14ac:dyDescent="0.25">
      <c r="B98" s="2"/>
      <c r="D98" s="350" t="s">
        <v>36</v>
      </c>
      <c r="E98" s="350"/>
      <c r="F98" s="335" t="s">
        <v>1307</v>
      </c>
      <c r="G98" s="335"/>
      <c r="H98" s="335"/>
      <c r="I98" s="335"/>
      <c r="J98" s="335"/>
      <c r="K98" s="335"/>
      <c r="L98" s="335"/>
      <c r="M98" s="335"/>
      <c r="O98" s="2"/>
    </row>
    <row r="99" spans="2:15" ht="3.95" customHeight="1" x14ac:dyDescent="0.25">
      <c r="B99" s="2"/>
      <c r="O99" s="2"/>
    </row>
    <row r="100" spans="2:15" ht="146.25" customHeight="1" x14ac:dyDescent="0.25">
      <c r="B100" s="2"/>
      <c r="D100" s="329" t="s">
        <v>62</v>
      </c>
      <c r="E100" s="330"/>
      <c r="F100" s="331" t="s">
        <v>1282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399</v>
      </c>
      <c r="K103" s="21"/>
      <c r="O103" s="2"/>
    </row>
    <row r="104" spans="2:15" ht="27.75" customHeight="1" x14ac:dyDescent="0.25">
      <c r="B104" s="2"/>
      <c r="D104" s="322"/>
      <c r="E104" s="323"/>
      <c r="F104" s="19" t="s">
        <v>67</v>
      </c>
      <c r="G104" s="324" t="s">
        <v>1283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Información y Tecnología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44" priority="22">
      <formula>+IF($F$43="no",1,0)</formula>
    </cfRule>
  </conditionalFormatting>
  <conditionalFormatting sqref="F32:M33">
    <cfRule type="expression" dxfId="843" priority="21">
      <formula>+IF($Q$30="NA",1,0)</formula>
    </cfRule>
  </conditionalFormatting>
  <conditionalFormatting sqref="F33:M33">
    <cfRule type="expression" dxfId="842" priority="20">
      <formula>+IF($Q$33=0,1,0)</formula>
    </cfRule>
  </conditionalFormatting>
  <conditionalFormatting sqref="F47:M47">
    <cfRule type="expression" dxfId="841" priority="19">
      <formula>+IF($Q$47=0,1,0)</formula>
    </cfRule>
  </conditionalFormatting>
  <conditionalFormatting sqref="F73:G73">
    <cfRule type="cellIs" dxfId="840" priority="16" operator="equal">
      <formula>"optimo"</formula>
    </cfRule>
    <cfRule type="cellIs" dxfId="839" priority="17" operator="equal">
      <formula>"critico"</formula>
    </cfRule>
  </conditionalFormatting>
  <conditionalFormatting sqref="H73:I73">
    <cfRule type="cellIs" dxfId="838" priority="14" operator="equal">
      <formula>"Adecuado"</formula>
    </cfRule>
    <cfRule type="cellIs" dxfId="837" priority="15" operator="equal">
      <formula>"en riesgo"</formula>
    </cfRule>
  </conditionalFormatting>
  <conditionalFormatting sqref="J73:K73">
    <cfRule type="cellIs" dxfId="836" priority="12" operator="equal">
      <formula>"Adecuado"</formula>
    </cfRule>
    <cfRule type="cellIs" dxfId="835" priority="13" operator="equal">
      <formula>"en riesgo"</formula>
    </cfRule>
  </conditionalFormatting>
  <conditionalFormatting sqref="L73:M73">
    <cfRule type="cellIs" dxfId="834" priority="10" operator="equal">
      <formula>"optimo"</formula>
    </cfRule>
    <cfRule type="cellIs" dxfId="833" priority="11" operator="equal">
      <formula>"critico"</formula>
    </cfRule>
  </conditionalFormatting>
  <conditionalFormatting sqref="F75:M86">
    <cfRule type="expression" dxfId="832" priority="9">
      <formula>+IF($AK75=0,1)</formula>
    </cfRule>
  </conditionalFormatting>
  <conditionalFormatting sqref="F103:G104">
    <cfRule type="expression" dxfId="831" priority="8">
      <formula>+IF($G$102="No",1,0)</formula>
    </cfRule>
  </conditionalFormatting>
  <conditionalFormatting sqref="F51">
    <cfRule type="expression" dxfId="830" priority="7">
      <formula>+IF($F$43="no",1,0)</formula>
    </cfRule>
  </conditionalFormatting>
  <conditionalFormatting sqref="I51">
    <cfRule type="expression" dxfId="82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8">
    <tabColor rgb="FF75C4FF"/>
  </sheetPr>
  <dimension ref="B1:AV113"/>
  <sheetViews>
    <sheetView topLeftCell="A61"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399</v>
      </c>
      <c r="O10" s="2"/>
    </row>
    <row r="11" spans="2:24" ht="3.95" customHeight="1" x14ac:dyDescent="0.25">
      <c r="B11" s="2"/>
      <c r="D11" s="6"/>
      <c r="O11" s="2"/>
    </row>
    <row r="12" spans="2:24" ht="36" customHeight="1" x14ac:dyDescent="0.25">
      <c r="B12" s="2"/>
      <c r="D12" s="329" t="s">
        <v>5</v>
      </c>
      <c r="E12" s="330"/>
      <c r="F12" s="331" t="s">
        <v>400</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1304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1305</v>
      </c>
      <c r="G59" s="335"/>
      <c r="H59" s="335"/>
      <c r="I59" s="335"/>
      <c r="J59" s="335"/>
      <c r="K59" s="335"/>
      <c r="L59" s="335"/>
      <c r="M59" s="335"/>
      <c r="O59" s="2"/>
    </row>
    <row r="60" spans="2:15" ht="66" customHeight="1" x14ac:dyDescent="0.25">
      <c r="B60" s="2"/>
      <c r="D60" s="350" t="s">
        <v>35</v>
      </c>
      <c r="E60" s="350"/>
      <c r="F60" s="335" t="s">
        <v>1305</v>
      </c>
      <c r="G60" s="335"/>
      <c r="H60" s="335"/>
      <c r="I60" s="335"/>
      <c r="J60" s="335"/>
      <c r="K60" s="335"/>
      <c r="L60" s="335"/>
      <c r="M60" s="335"/>
      <c r="O60" s="2"/>
    </row>
    <row r="61" spans="2:15" ht="41.25" customHeight="1" x14ac:dyDescent="0.25">
      <c r="B61" s="2"/>
      <c r="D61" s="350" t="s">
        <v>36</v>
      </c>
      <c r="E61" s="350"/>
      <c r="F61" s="331"/>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319.5" customHeight="1" x14ac:dyDescent="0.25">
      <c r="B88" s="2"/>
      <c r="D88" s="329" t="s">
        <v>59</v>
      </c>
      <c r="E88" s="330"/>
      <c r="F88" s="331" t="s">
        <v>1284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1306</v>
      </c>
      <c r="G97" s="335"/>
      <c r="H97" s="335"/>
      <c r="I97" s="335"/>
      <c r="J97" s="335"/>
      <c r="K97" s="335"/>
      <c r="L97" s="335"/>
      <c r="M97" s="335"/>
      <c r="O97" s="2"/>
    </row>
    <row r="98" spans="2:15" ht="42" customHeight="1" x14ac:dyDescent="0.25">
      <c r="B98" s="2"/>
      <c r="D98" s="350" t="s">
        <v>36</v>
      </c>
      <c r="E98" s="350"/>
      <c r="F98" s="335"/>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Información y Tecnología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28" priority="31">
      <formula>+IF($F$43="no",1,0)</formula>
    </cfRule>
  </conditionalFormatting>
  <conditionalFormatting sqref="F32:M33">
    <cfRule type="expression" dxfId="827" priority="30">
      <formula>+IF($Q$30="NA",1,0)</formula>
    </cfRule>
  </conditionalFormatting>
  <conditionalFormatting sqref="F33:M33">
    <cfRule type="expression" dxfId="826" priority="29">
      <formula>+IF($Q$33=0,1,0)</formula>
    </cfRule>
  </conditionalFormatting>
  <conditionalFormatting sqref="F47:M47">
    <cfRule type="expression" dxfId="825" priority="28">
      <formula>+IF($Q$47=0,1,0)</formula>
    </cfRule>
  </conditionalFormatting>
  <conditionalFormatting sqref="F73:G73">
    <cfRule type="cellIs" dxfId="824" priority="16" operator="equal">
      <formula>"optimo"</formula>
    </cfRule>
    <cfRule type="cellIs" dxfId="823" priority="17" operator="equal">
      <formula>"critico"</formula>
    </cfRule>
  </conditionalFormatting>
  <conditionalFormatting sqref="H73:I73">
    <cfRule type="cellIs" dxfId="822" priority="14" operator="equal">
      <formula>"Adecuado"</formula>
    </cfRule>
    <cfRule type="cellIs" dxfId="821" priority="15" operator="equal">
      <formula>"en riesgo"</formula>
    </cfRule>
  </conditionalFormatting>
  <conditionalFormatting sqref="J73:K73">
    <cfRule type="cellIs" dxfId="820" priority="12" operator="equal">
      <formula>"Adecuado"</formula>
    </cfRule>
    <cfRule type="cellIs" dxfId="819" priority="13" operator="equal">
      <formula>"en riesgo"</formula>
    </cfRule>
  </conditionalFormatting>
  <conditionalFormatting sqref="L73:M73">
    <cfRule type="cellIs" dxfId="818" priority="10" operator="equal">
      <formula>"optimo"</formula>
    </cfRule>
    <cfRule type="cellIs" dxfId="817" priority="11" operator="equal">
      <formula>"critico"</formula>
    </cfRule>
  </conditionalFormatting>
  <conditionalFormatting sqref="F75:M86">
    <cfRule type="expression" dxfId="816" priority="9">
      <formula>+IF($AK75=0,1)</formula>
    </cfRule>
  </conditionalFormatting>
  <conditionalFormatting sqref="F103:G104">
    <cfRule type="expression" dxfId="815" priority="8">
      <formula>+IF($G$102="No",1,0)</formula>
    </cfRule>
  </conditionalFormatting>
  <conditionalFormatting sqref="F51">
    <cfRule type="expression" dxfId="814" priority="7">
      <formula>+IF($F$43="no",1,0)</formula>
    </cfRule>
  </conditionalFormatting>
  <conditionalFormatting sqref="I51">
    <cfRule type="expression" dxfId="81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9">
    <tabColor rgb="FF75C4FF"/>
  </sheetPr>
  <dimension ref="B1:AV113"/>
  <sheetViews>
    <sheetView topLeftCell="A52"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401</v>
      </c>
      <c r="O10" s="2"/>
    </row>
    <row r="11" spans="2:24" ht="3.95" customHeight="1" x14ac:dyDescent="0.25">
      <c r="B11" s="2"/>
      <c r="D11" s="6"/>
      <c r="O11" s="2"/>
    </row>
    <row r="12" spans="2:24" ht="36" customHeight="1" x14ac:dyDescent="0.25">
      <c r="B12" s="2"/>
      <c r="D12" s="329" t="s">
        <v>5</v>
      </c>
      <c r="E12" s="330"/>
      <c r="F12" s="331" t="s">
        <v>402</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1301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1302</v>
      </c>
      <c r="G59" s="335"/>
      <c r="H59" s="335"/>
      <c r="I59" s="335"/>
      <c r="J59" s="335"/>
      <c r="K59" s="335"/>
      <c r="L59" s="335"/>
      <c r="M59" s="335"/>
      <c r="O59" s="2"/>
    </row>
    <row r="60" spans="2:15" ht="66" customHeight="1" x14ac:dyDescent="0.25">
      <c r="B60" s="2"/>
      <c r="D60" s="350" t="s">
        <v>35</v>
      </c>
      <c r="E60" s="350"/>
      <c r="F60" s="335" t="s">
        <v>1302</v>
      </c>
      <c r="G60" s="335"/>
      <c r="H60" s="335"/>
      <c r="I60" s="335"/>
      <c r="J60" s="335"/>
      <c r="K60" s="335"/>
      <c r="L60" s="335"/>
      <c r="M60" s="335"/>
      <c r="O60" s="2"/>
    </row>
    <row r="61" spans="2:15" ht="41.25" customHeight="1" x14ac:dyDescent="0.25">
      <c r="B61" s="2"/>
      <c r="D61" s="350" t="s">
        <v>36</v>
      </c>
      <c r="E61" s="350"/>
      <c r="F61" s="331"/>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0.69899999999999995</v>
      </c>
      <c r="J83" s="16">
        <v>0.7</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257.25" customHeight="1" x14ac:dyDescent="0.25">
      <c r="B88" s="2"/>
      <c r="D88" s="329" t="s">
        <v>59</v>
      </c>
      <c r="E88" s="330"/>
      <c r="F88" s="331" t="s">
        <v>1285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1303</v>
      </c>
      <c r="G97" s="335"/>
      <c r="H97" s="335"/>
      <c r="I97" s="335"/>
      <c r="J97" s="335"/>
      <c r="K97" s="335"/>
      <c r="L97" s="335"/>
      <c r="M97" s="335"/>
      <c r="O97" s="2"/>
    </row>
    <row r="98" spans="2:15" ht="42" customHeight="1" x14ac:dyDescent="0.25">
      <c r="B98" s="2"/>
      <c r="D98" s="350" t="s">
        <v>36</v>
      </c>
      <c r="E98" s="350"/>
      <c r="F98" s="335"/>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Información y Tecnología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12" priority="31">
      <formula>+IF($F$43="no",1,0)</formula>
    </cfRule>
  </conditionalFormatting>
  <conditionalFormatting sqref="F32:M33">
    <cfRule type="expression" dxfId="811" priority="30">
      <formula>+IF($Q$30="NA",1,0)</formula>
    </cfRule>
  </conditionalFormatting>
  <conditionalFormatting sqref="F33:M33">
    <cfRule type="expression" dxfId="810" priority="29">
      <formula>+IF($Q$33=0,1,0)</formula>
    </cfRule>
  </conditionalFormatting>
  <conditionalFormatting sqref="F47:M47">
    <cfRule type="expression" dxfId="809" priority="28">
      <formula>+IF($Q$47=0,1,0)</formula>
    </cfRule>
  </conditionalFormatting>
  <conditionalFormatting sqref="F73:G73">
    <cfRule type="cellIs" dxfId="808" priority="18" operator="equal">
      <formula>"optimo"</formula>
    </cfRule>
    <cfRule type="cellIs" dxfId="807" priority="19" operator="equal">
      <formula>"critico"</formula>
    </cfRule>
  </conditionalFormatting>
  <conditionalFormatting sqref="H73:I73">
    <cfRule type="cellIs" dxfId="806" priority="16" operator="equal">
      <formula>"Adecuado"</formula>
    </cfRule>
    <cfRule type="cellIs" dxfId="805" priority="17" operator="equal">
      <formula>"en riesgo"</formula>
    </cfRule>
  </conditionalFormatting>
  <conditionalFormatting sqref="J73:K73">
    <cfRule type="cellIs" dxfId="804" priority="14" operator="equal">
      <formula>"Adecuado"</formula>
    </cfRule>
    <cfRule type="cellIs" dxfId="803" priority="15" operator="equal">
      <formula>"en riesgo"</formula>
    </cfRule>
  </conditionalFormatting>
  <conditionalFormatting sqref="L73:M73">
    <cfRule type="cellIs" dxfId="802" priority="12" operator="equal">
      <formula>"optimo"</formula>
    </cfRule>
    <cfRule type="cellIs" dxfId="801" priority="13" operator="equal">
      <formula>"critico"</formula>
    </cfRule>
  </conditionalFormatting>
  <conditionalFormatting sqref="F75:M86">
    <cfRule type="expression" dxfId="800" priority="11">
      <formula>+IF($AK75=0,1)</formula>
    </cfRule>
  </conditionalFormatting>
  <conditionalFormatting sqref="F103:G104">
    <cfRule type="expression" dxfId="799" priority="10">
      <formula>+IF($G$102="No",1,0)</formula>
    </cfRule>
  </conditionalFormatting>
  <conditionalFormatting sqref="F51">
    <cfRule type="expression" dxfId="798" priority="9">
      <formula>+IF($F$43="no",1,0)</formula>
    </cfRule>
  </conditionalFormatting>
  <conditionalFormatting sqref="I51">
    <cfRule type="expression" dxfId="797" priority="8">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0">
    <tabColor rgb="FF0070C0"/>
  </sheetPr>
  <dimension ref="B1:AV113"/>
  <sheetViews>
    <sheetView zoomScale="90" zoomScaleNormal="9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403</v>
      </c>
      <c r="O10" s="2"/>
    </row>
    <row r="11" spans="2:24" ht="3.95" customHeight="1" x14ac:dyDescent="0.25">
      <c r="B11" s="2"/>
      <c r="D11" s="6"/>
      <c r="O11" s="2"/>
    </row>
    <row r="12" spans="2:24" ht="36" customHeight="1" x14ac:dyDescent="0.25">
      <c r="B12" s="2"/>
      <c r="D12" s="329" t="s">
        <v>5</v>
      </c>
      <c r="E12" s="330"/>
      <c r="F12" s="331" t="s">
        <v>404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1296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0.85</v>
      </c>
      <c r="G22" s="328" t="s">
        <v>9</v>
      </c>
      <c r="H22" s="328"/>
      <c r="I22" s="17">
        <v>0.85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391</v>
      </c>
      <c r="G31" s="331" t="s">
        <v>392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1297</v>
      </c>
      <c r="G59" s="335"/>
      <c r="H59" s="335"/>
      <c r="I59" s="335"/>
      <c r="J59" s="335"/>
      <c r="K59" s="335"/>
      <c r="L59" s="335"/>
      <c r="M59" s="335"/>
      <c r="O59" s="2"/>
    </row>
    <row r="60" spans="2:15" ht="66" customHeight="1" x14ac:dyDescent="0.25">
      <c r="B60" s="2"/>
      <c r="D60" s="350" t="s">
        <v>35</v>
      </c>
      <c r="E60" s="350"/>
      <c r="F60" s="335" t="s">
        <v>1298</v>
      </c>
      <c r="G60" s="335"/>
      <c r="H60" s="335"/>
      <c r="I60" s="335"/>
      <c r="J60" s="335"/>
      <c r="K60" s="335"/>
      <c r="L60" s="335"/>
      <c r="M60" s="335"/>
      <c r="O60" s="2"/>
    </row>
    <row r="61" spans="2:15" ht="41.25" customHeight="1" x14ac:dyDescent="0.25">
      <c r="B61" s="2"/>
      <c r="D61" s="350" t="s">
        <v>36</v>
      </c>
      <c r="E61" s="350"/>
      <c r="F61" s="331" t="s">
        <v>1299</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0.749</v>
      </c>
      <c r="H77" s="16">
        <v>0.75</v>
      </c>
      <c r="I77" s="16">
        <v>0.79900000000000004</v>
      </c>
      <c r="J77" s="16">
        <v>0.8</v>
      </c>
      <c r="K77" s="16">
        <v>0.84899999999999998</v>
      </c>
      <c r="L77" s="16">
        <v>0.85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0.749</v>
      </c>
      <c r="H80" s="16">
        <v>0.75</v>
      </c>
      <c r="I80" s="16">
        <v>0.79900000000000004</v>
      </c>
      <c r="J80" s="16">
        <v>0.8</v>
      </c>
      <c r="K80" s="16">
        <v>0.84899999999999998</v>
      </c>
      <c r="L80" s="16">
        <v>0.85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0.749</v>
      </c>
      <c r="H83" s="16">
        <v>0.75</v>
      </c>
      <c r="I83" s="16">
        <v>0.79900000000000004</v>
      </c>
      <c r="J83" s="16">
        <v>0.8</v>
      </c>
      <c r="K83" s="16">
        <v>0.84899999999999998</v>
      </c>
      <c r="L83" s="16">
        <v>0.85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0.749</v>
      </c>
      <c r="H86" s="16">
        <v>0.75</v>
      </c>
      <c r="I86" s="16">
        <v>0.79900000000000004</v>
      </c>
      <c r="J86" s="16">
        <v>0.8</v>
      </c>
      <c r="K86" s="16">
        <v>0.84899999999999998</v>
      </c>
      <c r="L86" s="16">
        <v>0.85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321.75" customHeight="1" x14ac:dyDescent="0.25">
      <c r="B88" s="2"/>
      <c r="D88" s="329" t="s">
        <v>59</v>
      </c>
      <c r="E88" s="330"/>
      <c r="F88" s="331" t="s">
        <v>1286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5.5" customHeight="1" x14ac:dyDescent="0.25">
      <c r="B97" s="2"/>
      <c r="D97" s="350" t="s">
        <v>35</v>
      </c>
      <c r="E97" s="350"/>
      <c r="F97" s="335" t="s">
        <v>1300</v>
      </c>
      <c r="G97" s="335"/>
      <c r="H97" s="335"/>
      <c r="I97" s="335"/>
      <c r="J97" s="335"/>
      <c r="K97" s="335"/>
      <c r="L97" s="335"/>
      <c r="M97" s="335"/>
      <c r="O97" s="2"/>
    </row>
    <row r="98" spans="2:15" ht="62.25" customHeight="1" x14ac:dyDescent="0.25">
      <c r="B98" s="2"/>
      <c r="D98" s="350" t="s">
        <v>36</v>
      </c>
      <c r="E98" s="350"/>
      <c r="F98" s="335" t="s">
        <v>1300</v>
      </c>
      <c r="G98" s="335"/>
      <c r="H98" s="335"/>
      <c r="I98" s="335"/>
      <c r="J98" s="335"/>
      <c r="K98" s="335"/>
      <c r="L98" s="335"/>
      <c r="M98" s="335"/>
      <c r="O98" s="2"/>
    </row>
    <row r="99" spans="2:15" ht="3.95" customHeight="1" x14ac:dyDescent="0.25">
      <c r="B99" s="2"/>
      <c r="O99" s="2"/>
    </row>
    <row r="100" spans="2:15" ht="81" customHeight="1" x14ac:dyDescent="0.25">
      <c r="B100" s="2"/>
      <c r="D100" s="329" t="s">
        <v>62</v>
      </c>
      <c r="E100" s="330"/>
      <c r="F100" s="331" t="s">
        <v>1287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1288</v>
      </c>
      <c r="K103" s="21"/>
      <c r="O103" s="2"/>
    </row>
    <row r="104" spans="2:15" ht="27.75" customHeight="1" x14ac:dyDescent="0.25">
      <c r="B104" s="2"/>
      <c r="D104" s="322"/>
      <c r="E104" s="323"/>
      <c r="F104" s="19" t="s">
        <v>67</v>
      </c>
      <c r="G104" s="324" t="s">
        <v>404</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Información y Tecnología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96" priority="31">
      <formula>+IF($F$43="no",1,0)</formula>
    </cfRule>
  </conditionalFormatting>
  <conditionalFormatting sqref="F32:M33">
    <cfRule type="expression" dxfId="795" priority="30">
      <formula>+IF($Q$30="NA",1,0)</formula>
    </cfRule>
  </conditionalFormatting>
  <conditionalFormatting sqref="F33:M33">
    <cfRule type="expression" dxfId="794" priority="29">
      <formula>+IF($Q$33=0,1,0)</formula>
    </cfRule>
  </conditionalFormatting>
  <conditionalFormatting sqref="F47:M47">
    <cfRule type="expression" dxfId="793" priority="28">
      <formula>+IF($Q$47=0,1,0)</formula>
    </cfRule>
  </conditionalFormatting>
  <conditionalFormatting sqref="F73:G73">
    <cfRule type="cellIs" dxfId="792" priority="17" operator="equal">
      <formula>"optimo"</formula>
    </cfRule>
    <cfRule type="cellIs" dxfId="791" priority="18" operator="equal">
      <formula>"critico"</formula>
    </cfRule>
  </conditionalFormatting>
  <conditionalFormatting sqref="H73:I73">
    <cfRule type="cellIs" dxfId="790" priority="15" operator="equal">
      <formula>"Adecuado"</formula>
    </cfRule>
    <cfRule type="cellIs" dxfId="789" priority="16" operator="equal">
      <formula>"en riesgo"</formula>
    </cfRule>
  </conditionalFormatting>
  <conditionalFormatting sqref="J73:K73">
    <cfRule type="cellIs" dxfId="788" priority="13" operator="equal">
      <formula>"Adecuado"</formula>
    </cfRule>
    <cfRule type="cellIs" dxfId="787" priority="14" operator="equal">
      <formula>"en riesgo"</formula>
    </cfRule>
  </conditionalFormatting>
  <conditionalFormatting sqref="L73:M73">
    <cfRule type="cellIs" dxfId="786" priority="11" operator="equal">
      <formula>"optimo"</formula>
    </cfRule>
    <cfRule type="cellIs" dxfId="785" priority="12" operator="equal">
      <formula>"critico"</formula>
    </cfRule>
  </conditionalFormatting>
  <conditionalFormatting sqref="F75:M86">
    <cfRule type="expression" dxfId="784" priority="10">
      <formula>+IF($AK75=0,1)</formula>
    </cfRule>
  </conditionalFormatting>
  <conditionalFormatting sqref="F103:G104">
    <cfRule type="expression" dxfId="783" priority="9">
      <formula>+IF($G$102="No",1,0)</formula>
    </cfRule>
  </conditionalFormatting>
  <conditionalFormatting sqref="F51">
    <cfRule type="expression" dxfId="782" priority="8">
      <formula>+IF($F$43="no",1,0)</formula>
    </cfRule>
  </conditionalFormatting>
  <conditionalFormatting sqref="I51">
    <cfRule type="expression" dxfId="78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1">
    <tabColor rgb="FF0070C0"/>
  </sheetPr>
  <dimension ref="B1:AV113"/>
  <sheetViews>
    <sheetView topLeftCell="A70"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1368</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1993</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391</v>
      </c>
      <c r="G31" s="331" t="s">
        <v>392</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37.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Director(a) Información y Tecnología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780" priority="34">
      <formula>+IF($F$43="no",1,0)</formula>
    </cfRule>
  </conditionalFormatting>
  <conditionalFormatting sqref="F32:M33">
    <cfRule type="expression" dxfId="779" priority="33">
      <formula>+IF($Q$30="NA",1,0)</formula>
    </cfRule>
  </conditionalFormatting>
  <conditionalFormatting sqref="F33:M33">
    <cfRule type="expression" dxfId="778" priority="32">
      <formula>+IF($Q$33=0,1,0)</formula>
    </cfRule>
  </conditionalFormatting>
  <conditionalFormatting sqref="F47:M47">
    <cfRule type="expression" dxfId="777" priority="31">
      <formula>+IF($Q$47=0,1,0)</formula>
    </cfRule>
  </conditionalFormatting>
  <conditionalFormatting sqref="AA75:AA78">
    <cfRule type="expression" dxfId="776" priority="26">
      <formula>+IF(AA$73=0,1,0)</formula>
    </cfRule>
  </conditionalFormatting>
  <conditionalFormatting sqref="AC75:AC78">
    <cfRule type="expression" dxfId="775" priority="25">
      <formula>+IF(AC$73=0,1,0)</formula>
    </cfRule>
  </conditionalFormatting>
  <conditionalFormatting sqref="S81:S84">
    <cfRule type="expression" dxfId="774" priority="24">
      <formula>+IF(S$79=0,1,0)</formula>
    </cfRule>
  </conditionalFormatting>
  <conditionalFormatting sqref="U81:U84">
    <cfRule type="expression" dxfId="773" priority="23">
      <formula>+IF(U$79=0,1,0)</formula>
    </cfRule>
  </conditionalFormatting>
  <conditionalFormatting sqref="W81:W84">
    <cfRule type="expression" dxfId="772" priority="22">
      <formula>+IF(W$79=0,1,0)</formula>
    </cfRule>
  </conditionalFormatting>
  <conditionalFormatting sqref="Y81:Y84">
    <cfRule type="expression" dxfId="771" priority="21">
      <formula>+IF(Y$79=0,1,0)</formula>
    </cfRule>
  </conditionalFormatting>
  <conditionalFormatting sqref="AA81:AA84">
    <cfRule type="expression" dxfId="770" priority="20">
      <formula>+IF(AA$79=0,1,0)</formula>
    </cfRule>
  </conditionalFormatting>
  <conditionalFormatting sqref="AC81:AC84">
    <cfRule type="expression" dxfId="769" priority="19">
      <formula>+IF(AC$79=0,1,0)</formula>
    </cfRule>
  </conditionalFormatting>
  <conditionalFormatting sqref="F73:G73">
    <cfRule type="cellIs" dxfId="768" priority="17" operator="equal">
      <formula>"optimo"</formula>
    </cfRule>
    <cfRule type="cellIs" dxfId="767" priority="18" operator="equal">
      <formula>"critico"</formula>
    </cfRule>
  </conditionalFormatting>
  <conditionalFormatting sqref="H73:I73">
    <cfRule type="cellIs" dxfId="766" priority="15" operator="equal">
      <formula>"Adecuado"</formula>
    </cfRule>
    <cfRule type="cellIs" dxfId="765" priority="16" operator="equal">
      <formula>"en riesgo"</formula>
    </cfRule>
  </conditionalFormatting>
  <conditionalFormatting sqref="J73:K73">
    <cfRule type="cellIs" dxfId="764" priority="13" operator="equal">
      <formula>"Adecuado"</formula>
    </cfRule>
    <cfRule type="cellIs" dxfId="763" priority="14" operator="equal">
      <formula>"en riesgo"</formula>
    </cfRule>
  </conditionalFormatting>
  <conditionalFormatting sqref="L73:M73">
    <cfRule type="cellIs" dxfId="762" priority="11" operator="equal">
      <formula>"optimo"</formula>
    </cfRule>
    <cfRule type="cellIs" dxfId="761" priority="12" operator="equal">
      <formula>"critico"</formula>
    </cfRule>
  </conditionalFormatting>
  <conditionalFormatting sqref="F75:M76">
    <cfRule type="expression" dxfId="760" priority="10">
      <formula>+IF($AK75=0,1)</formula>
    </cfRule>
  </conditionalFormatting>
  <conditionalFormatting sqref="F103:G104">
    <cfRule type="expression" dxfId="759" priority="9">
      <formula>+IF($G$102="No",1,0)</formula>
    </cfRule>
  </conditionalFormatting>
  <conditionalFormatting sqref="F51">
    <cfRule type="expression" dxfId="758" priority="8">
      <formula>+IF($F$43="no",1,0)</formula>
    </cfRule>
  </conditionalFormatting>
  <conditionalFormatting sqref="I51">
    <cfRule type="expression" dxfId="757" priority="7">
      <formula>+IF($F$51="no",1,0)</formula>
    </cfRule>
  </conditionalFormatting>
  <conditionalFormatting sqref="F77:F86 M77:M86">
    <cfRule type="expression" dxfId="756" priority="2">
      <formula>+IF($AK77=0,1)</formula>
    </cfRule>
  </conditionalFormatting>
  <conditionalFormatting sqref="G77:L86">
    <cfRule type="expression" dxfId="755"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1">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408</v>
      </c>
      <c r="O10" s="2"/>
    </row>
    <row r="11" spans="2:24" ht="3.95" customHeight="1" x14ac:dyDescent="0.25">
      <c r="B11" s="2"/>
      <c r="D11" s="6"/>
      <c r="O11" s="2"/>
    </row>
    <row r="12" spans="2:24" ht="36" customHeight="1" x14ac:dyDescent="0.25">
      <c r="B12" s="2"/>
      <c r="D12" s="329" t="s">
        <v>5</v>
      </c>
      <c r="E12" s="330"/>
      <c r="F12" s="331" t="s">
        <v>1311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1312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29" t="s">
        <v>512</v>
      </c>
      <c r="G22" s="328" t="s">
        <v>9</v>
      </c>
      <c r="H22" s="328"/>
      <c r="I22" s="29">
        <v>4</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1291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405</v>
      </c>
      <c r="G31" s="331" t="s">
        <v>406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t="s">
        <v>1019</v>
      </c>
      <c r="H33" s="332"/>
      <c r="I33" s="332"/>
      <c r="J33" s="332"/>
      <c r="K33" s="332"/>
      <c r="L33" s="332"/>
      <c r="M33" s="333"/>
      <c r="O33" s="2"/>
      <c r="Q33" s="3">
        <f>+IFERROR(IF(VLOOKUP(G33,base!$A$26:$C$40,3,FALSE)=F31,1,0),"")</f>
        <v>0</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1851</v>
      </c>
      <c r="G49" s="331" t="s">
        <v>1852</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16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1313</v>
      </c>
      <c r="G59" s="335"/>
      <c r="H59" s="335"/>
      <c r="I59" s="335"/>
      <c r="J59" s="335"/>
      <c r="K59" s="335"/>
      <c r="L59" s="335"/>
      <c r="M59" s="335"/>
      <c r="O59" s="2"/>
    </row>
    <row r="60" spans="2:15" ht="66" customHeight="1" x14ac:dyDescent="0.25">
      <c r="B60" s="2"/>
      <c r="D60" s="350" t="s">
        <v>35</v>
      </c>
      <c r="E60" s="350"/>
      <c r="F60" s="335" t="s">
        <v>1314</v>
      </c>
      <c r="G60" s="335"/>
      <c r="H60" s="335"/>
      <c r="I60" s="335"/>
      <c r="J60" s="335"/>
      <c r="K60" s="335"/>
      <c r="L60" s="335"/>
      <c r="M60" s="335"/>
      <c r="O60" s="2"/>
    </row>
    <row r="61" spans="2:15" ht="41.25" customHeight="1" x14ac:dyDescent="0.25">
      <c r="B61" s="2"/>
      <c r="D61" s="350" t="s">
        <v>36</v>
      </c>
      <c r="E61" s="350"/>
      <c r="F61" s="331" t="s">
        <v>1315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1.25" customHeight="1" x14ac:dyDescent="0.25">
      <c r="B97" s="2"/>
      <c r="D97" s="350" t="s">
        <v>35</v>
      </c>
      <c r="E97" s="350"/>
      <c r="F97" s="335" t="s">
        <v>1316</v>
      </c>
      <c r="G97" s="335"/>
      <c r="H97" s="335"/>
      <c r="I97" s="335"/>
      <c r="J97" s="335"/>
      <c r="K97" s="335"/>
      <c r="L97" s="335"/>
      <c r="M97" s="335"/>
      <c r="O97" s="2"/>
    </row>
    <row r="98" spans="2:15" ht="42" customHeight="1" x14ac:dyDescent="0.25">
      <c r="B98" s="2"/>
      <c r="D98" s="350" t="s">
        <v>36</v>
      </c>
      <c r="E98" s="350"/>
      <c r="F98" s="335" t="s">
        <v>1317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Asesora de Comunicaciones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54" priority="31">
      <formula>+IF($F$43="no",1,0)</formula>
    </cfRule>
  </conditionalFormatting>
  <conditionalFormatting sqref="F32:M33">
    <cfRule type="expression" dxfId="753" priority="30">
      <formula>+IF($Q$30="NA",1,0)</formula>
    </cfRule>
  </conditionalFormatting>
  <conditionalFormatting sqref="F33:M33">
    <cfRule type="expression" dxfId="752" priority="29">
      <formula>+IF($Q$33=0,1,0)</formula>
    </cfRule>
  </conditionalFormatting>
  <conditionalFormatting sqref="F47:M47">
    <cfRule type="expression" dxfId="751" priority="28">
      <formula>+IF($Q$47=0,1,0)</formula>
    </cfRule>
  </conditionalFormatting>
  <conditionalFormatting sqref="F73:G73">
    <cfRule type="cellIs" dxfId="750" priority="14" operator="equal">
      <formula>"optimo"</formula>
    </cfRule>
    <cfRule type="cellIs" dxfId="749" priority="15" operator="equal">
      <formula>"critico"</formula>
    </cfRule>
  </conditionalFormatting>
  <conditionalFormatting sqref="H73:I73">
    <cfRule type="cellIs" dxfId="748" priority="12" operator="equal">
      <formula>"Adecuado"</formula>
    </cfRule>
    <cfRule type="cellIs" dxfId="747" priority="13" operator="equal">
      <formula>"en riesgo"</formula>
    </cfRule>
  </conditionalFormatting>
  <conditionalFormatting sqref="J73:K73">
    <cfRule type="cellIs" dxfId="746" priority="10" operator="equal">
      <formula>"Adecuado"</formula>
    </cfRule>
    <cfRule type="cellIs" dxfId="745" priority="11" operator="equal">
      <formula>"en riesgo"</formula>
    </cfRule>
  </conditionalFormatting>
  <conditionalFormatting sqref="L73:M73">
    <cfRule type="cellIs" dxfId="744" priority="8" operator="equal">
      <formula>"optimo"</formula>
    </cfRule>
    <cfRule type="cellIs" dxfId="743" priority="9" operator="equal">
      <formula>"critico"</formula>
    </cfRule>
  </conditionalFormatting>
  <conditionalFormatting sqref="F75:M86">
    <cfRule type="expression" dxfId="742" priority="7">
      <formula>+IF($AK75=0,1)</formula>
    </cfRule>
  </conditionalFormatting>
  <conditionalFormatting sqref="F103:G104">
    <cfRule type="expression" dxfId="741" priority="6">
      <formula>+IF($G$102="No",1,0)</formula>
    </cfRule>
  </conditionalFormatting>
  <conditionalFormatting sqref="F51">
    <cfRule type="expression" dxfId="740" priority="5">
      <formula>+IF($F$43="no",1,0)</formula>
    </cfRule>
  </conditionalFormatting>
  <conditionalFormatting sqref="I51">
    <cfRule type="expression" dxfId="73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2">
    <tabColor rgb="FF0070C0"/>
  </sheetPr>
  <dimension ref="B1:AV136"/>
  <sheetViews>
    <sheetView topLeftCell="A40" zoomScale="90" zoomScaleNormal="90" workbookViewId="0">
      <selection activeCell="H10" sqref="H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7" width="11.42578125" style="1" customWidth="1"/>
    <col min="8" max="8" width="11.7109375" style="1" customWidth="1"/>
    <col min="9"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409</v>
      </c>
      <c r="O10" s="2"/>
    </row>
    <row r="11" spans="2:24" ht="3.95" customHeight="1" x14ac:dyDescent="0.25">
      <c r="B11" s="2"/>
      <c r="D11" s="6"/>
      <c r="O11" s="2"/>
    </row>
    <row r="12" spans="2:24" ht="36" customHeight="1" x14ac:dyDescent="0.25">
      <c r="B12" s="2"/>
      <c r="D12" s="329" t="s">
        <v>5</v>
      </c>
      <c r="E12" s="330"/>
      <c r="F12" s="331" t="s">
        <v>1323</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1324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9">
        <v>3590432</v>
      </c>
      <c r="G22" s="328" t="s">
        <v>9</v>
      </c>
      <c r="H22" s="328"/>
      <c r="I22" s="9">
        <v>3698145</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405</v>
      </c>
      <c r="G31" s="331" t="s">
        <v>406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1631</v>
      </c>
      <c r="G47" s="331" t="s">
        <v>1699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1851</v>
      </c>
      <c r="G49" s="331" t="s">
        <v>1852</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9">
        <v>4021284</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1325</v>
      </c>
      <c r="G59" s="335"/>
      <c r="H59" s="335"/>
      <c r="I59" s="335"/>
      <c r="J59" s="335"/>
      <c r="K59" s="335"/>
      <c r="L59" s="335"/>
      <c r="M59" s="335"/>
      <c r="O59" s="2"/>
    </row>
    <row r="60" spans="2:15" ht="48" customHeight="1" x14ac:dyDescent="0.25">
      <c r="B60" s="2"/>
      <c r="D60" s="350" t="s">
        <v>35</v>
      </c>
      <c r="E60" s="350"/>
      <c r="F60" s="335" t="s">
        <v>1326</v>
      </c>
      <c r="G60" s="335"/>
      <c r="H60" s="335"/>
      <c r="I60" s="335"/>
      <c r="J60" s="335"/>
      <c r="K60" s="335"/>
      <c r="L60" s="335"/>
      <c r="M60" s="335"/>
      <c r="O60" s="2"/>
    </row>
    <row r="61" spans="2:15" ht="48" customHeight="1" x14ac:dyDescent="0.25">
      <c r="B61" s="2"/>
      <c r="D61" s="350" t="s">
        <v>36</v>
      </c>
      <c r="E61" s="350"/>
      <c r="F61" s="331" t="s">
        <v>1328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1.25" customHeight="1" x14ac:dyDescent="0.25">
      <c r="B97" s="2"/>
      <c r="D97" s="350" t="s">
        <v>35</v>
      </c>
      <c r="E97" s="350"/>
      <c r="F97" s="335" t="s">
        <v>1327</v>
      </c>
      <c r="G97" s="335"/>
      <c r="H97" s="335"/>
      <c r="I97" s="335"/>
      <c r="J97" s="335"/>
      <c r="K97" s="335"/>
      <c r="L97" s="335"/>
      <c r="M97" s="335"/>
      <c r="O97" s="2"/>
    </row>
    <row r="98" spans="2:15" ht="42" customHeight="1" x14ac:dyDescent="0.25">
      <c r="B98" s="2"/>
      <c r="D98" s="350" t="s">
        <v>36</v>
      </c>
      <c r="E98" s="350"/>
      <c r="F98" s="335" t="s">
        <v>1327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Asesora de Comunicaciones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row r="131" spans="8:9" x14ac:dyDescent="0.25">
      <c r="I131" s="1">
        <v>3698145</v>
      </c>
    </row>
    <row r="133" spans="8:9" x14ac:dyDescent="0.25">
      <c r="H133" s="33">
        <v>924536.25</v>
      </c>
    </row>
    <row r="136" spans="8:9" x14ac:dyDescent="0.25">
      <c r="H136" s="1">
        <v>0.25</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8">
    <cfRule type="expression" dxfId="738" priority="34">
      <formula>+IF($F$43="no",1,0)</formula>
    </cfRule>
  </conditionalFormatting>
  <conditionalFormatting sqref="F32:M33">
    <cfRule type="expression" dxfId="737" priority="33">
      <formula>+IF($Q$30="NA",1,0)</formula>
    </cfRule>
  </conditionalFormatting>
  <conditionalFormatting sqref="F33:M33">
    <cfRule type="expression" dxfId="736" priority="32">
      <formula>+IF($Q$33=0,1,0)</formula>
    </cfRule>
  </conditionalFormatting>
  <conditionalFormatting sqref="F73:G73">
    <cfRule type="cellIs" dxfId="735" priority="17" operator="equal">
      <formula>"optimo"</formula>
    </cfRule>
    <cfRule type="cellIs" dxfId="734" priority="18" operator="equal">
      <formula>"critico"</formula>
    </cfRule>
  </conditionalFormatting>
  <conditionalFormatting sqref="H73:I73">
    <cfRule type="cellIs" dxfId="733" priority="15" operator="equal">
      <formula>"Adecuado"</formula>
    </cfRule>
    <cfRule type="cellIs" dxfId="732" priority="16" operator="equal">
      <formula>"en riesgo"</formula>
    </cfRule>
  </conditionalFormatting>
  <conditionalFormatting sqref="J73:K73">
    <cfRule type="cellIs" dxfId="731" priority="13" operator="equal">
      <formula>"Adecuado"</formula>
    </cfRule>
    <cfRule type="cellIs" dxfId="730" priority="14" operator="equal">
      <formula>"en riesgo"</formula>
    </cfRule>
  </conditionalFormatting>
  <conditionalFormatting sqref="L73:M73">
    <cfRule type="cellIs" dxfId="729" priority="11" operator="equal">
      <formula>"optimo"</formula>
    </cfRule>
    <cfRule type="cellIs" dxfId="728" priority="12" operator="equal">
      <formula>"critico"</formula>
    </cfRule>
  </conditionalFormatting>
  <conditionalFormatting sqref="F75:M86">
    <cfRule type="expression" dxfId="727" priority="10">
      <formula>+IF($AK75=0,1)</formula>
    </cfRule>
  </conditionalFormatting>
  <conditionalFormatting sqref="F103:G104">
    <cfRule type="expression" dxfId="726" priority="9">
      <formula>+IF($G$102="No",1,0)</formula>
    </cfRule>
  </conditionalFormatting>
  <conditionalFormatting sqref="F51">
    <cfRule type="expression" dxfId="725" priority="8">
      <formula>+IF($F$43="no",1,0)</formula>
    </cfRule>
  </conditionalFormatting>
  <conditionalFormatting sqref="I51">
    <cfRule type="expression" dxfId="724" priority="7">
      <formula>+IF($F$51="no",1,0)</formula>
    </cfRule>
  </conditionalFormatting>
  <conditionalFormatting sqref="F49:M49">
    <cfRule type="expression" dxfId="723" priority="6">
      <formula>+IF($F$43="no",1,0)</formula>
    </cfRule>
  </conditionalFormatting>
  <conditionalFormatting sqref="F47:M47">
    <cfRule type="expression" dxfId="722" priority="5">
      <formula>+IF($F$43="no",1,0)</formula>
    </cfRule>
  </conditionalFormatting>
  <conditionalFormatting sqref="F47:M47">
    <cfRule type="expression" dxfId="721"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3">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410</v>
      </c>
      <c r="O10" s="2"/>
    </row>
    <row r="11" spans="2:24" ht="3.95" customHeight="1" x14ac:dyDescent="0.25">
      <c r="B11" s="2"/>
      <c r="D11" s="6"/>
      <c r="O11" s="2"/>
    </row>
    <row r="12" spans="2:24" ht="36" customHeight="1" x14ac:dyDescent="0.25">
      <c r="B12" s="2"/>
      <c r="D12" s="329" t="s">
        <v>5</v>
      </c>
      <c r="E12" s="330"/>
      <c r="F12" s="331" t="s">
        <v>1318</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1319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9">
        <v>737</v>
      </c>
      <c r="G22" s="328" t="s">
        <v>9</v>
      </c>
      <c r="H22" s="328"/>
      <c r="I22" s="9">
        <v>620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405</v>
      </c>
      <c r="G31" s="331" t="s">
        <v>406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1851</v>
      </c>
      <c r="G49" s="331" t="s">
        <v>1852</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1320</v>
      </c>
      <c r="G59" s="335"/>
      <c r="H59" s="335"/>
      <c r="I59" s="335"/>
      <c r="J59" s="335"/>
      <c r="K59" s="335"/>
      <c r="L59" s="335"/>
      <c r="M59" s="335"/>
      <c r="O59" s="2"/>
    </row>
    <row r="60" spans="2:15" ht="46.5" customHeight="1" x14ac:dyDescent="0.25">
      <c r="B60" s="2"/>
      <c r="D60" s="350" t="s">
        <v>35</v>
      </c>
      <c r="E60" s="350"/>
      <c r="F60" s="335" t="s">
        <v>1321</v>
      </c>
      <c r="G60" s="335"/>
      <c r="H60" s="335"/>
      <c r="I60" s="335"/>
      <c r="J60" s="335"/>
      <c r="K60" s="335"/>
      <c r="L60" s="335"/>
      <c r="M60" s="335"/>
      <c r="O60" s="2"/>
    </row>
    <row r="61" spans="2:15" ht="46.5" customHeight="1" x14ac:dyDescent="0.25">
      <c r="B61" s="2"/>
      <c r="D61" s="350" t="s">
        <v>36</v>
      </c>
      <c r="E61" s="350"/>
      <c r="F61" s="331" t="s">
        <v>1322</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0.34899999999999998</v>
      </c>
      <c r="H80" s="16">
        <v>0.35</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0.89900000000000002</v>
      </c>
      <c r="J86" s="16">
        <v>0.9</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1.25" customHeight="1" x14ac:dyDescent="0.25">
      <c r="B97" s="2"/>
      <c r="D97" s="350" t="s">
        <v>35</v>
      </c>
      <c r="E97" s="350"/>
      <c r="F97" s="335" t="s">
        <v>1329</v>
      </c>
      <c r="G97" s="335"/>
      <c r="H97" s="335"/>
      <c r="I97" s="335"/>
      <c r="J97" s="335"/>
      <c r="K97" s="335"/>
      <c r="L97" s="335"/>
      <c r="M97" s="335"/>
      <c r="O97" s="2"/>
    </row>
    <row r="98" spans="2:15" ht="42" customHeight="1" x14ac:dyDescent="0.25">
      <c r="B98" s="2"/>
      <c r="D98" s="350" t="s">
        <v>36</v>
      </c>
      <c r="E98" s="350"/>
      <c r="F98" s="335" t="s">
        <v>1329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1853</v>
      </c>
      <c r="K103" s="21"/>
      <c r="O103" s="2"/>
    </row>
    <row r="104" spans="2:15" ht="27.75" customHeight="1" x14ac:dyDescent="0.25">
      <c r="B104" s="2"/>
      <c r="D104" s="322"/>
      <c r="E104" s="323"/>
      <c r="F104" s="19" t="s">
        <v>67</v>
      </c>
      <c r="G104" s="331" t="s">
        <v>1854</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Jefe Oficina Asesora de Comunicaciones</v>
      </c>
      <c r="H108" s="332"/>
      <c r="I108" s="332"/>
      <c r="J108" s="332"/>
      <c r="K108" s="332"/>
      <c r="L108" s="332"/>
      <c r="M108" s="333"/>
      <c r="O108" s="2"/>
    </row>
    <row r="109" spans="2:15" ht="17.25" customHeight="1" x14ac:dyDescent="0.25">
      <c r="B109" s="2"/>
      <c r="D109" s="322"/>
      <c r="E109" s="323"/>
      <c r="F109" s="19" t="s">
        <v>2046</v>
      </c>
      <c r="G109" s="331" t="str">
        <f>+IF(M23="Si","Coordinador(a) Planeación y Sistemas","")</f>
        <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8">
    <cfRule type="expression" dxfId="720" priority="32">
      <formula>+IF($F$43="no",1,0)</formula>
    </cfRule>
  </conditionalFormatting>
  <conditionalFormatting sqref="F32:M33">
    <cfRule type="expression" dxfId="719" priority="31">
      <formula>+IF($Q$30="NA",1,0)</formula>
    </cfRule>
  </conditionalFormatting>
  <conditionalFormatting sqref="F33:M33">
    <cfRule type="expression" dxfId="718" priority="30">
      <formula>+IF($Q$33=0,1,0)</formula>
    </cfRule>
  </conditionalFormatting>
  <conditionalFormatting sqref="F47:M47">
    <cfRule type="expression" dxfId="717" priority="29">
      <formula>+IF($Q$47=0,1,0)</formula>
    </cfRule>
  </conditionalFormatting>
  <conditionalFormatting sqref="F73:G73">
    <cfRule type="cellIs" dxfId="716" priority="15" operator="equal">
      <formula>"optimo"</formula>
    </cfRule>
    <cfRule type="cellIs" dxfId="715" priority="16" operator="equal">
      <formula>"critico"</formula>
    </cfRule>
  </conditionalFormatting>
  <conditionalFormatting sqref="H73:I73">
    <cfRule type="cellIs" dxfId="714" priority="13" operator="equal">
      <formula>"Adecuado"</formula>
    </cfRule>
    <cfRule type="cellIs" dxfId="713" priority="14" operator="equal">
      <formula>"en riesgo"</formula>
    </cfRule>
  </conditionalFormatting>
  <conditionalFormatting sqref="J73:K73">
    <cfRule type="cellIs" dxfId="712" priority="11" operator="equal">
      <formula>"Adecuado"</formula>
    </cfRule>
    <cfRule type="cellIs" dxfId="711" priority="12" operator="equal">
      <formula>"en riesgo"</formula>
    </cfRule>
  </conditionalFormatting>
  <conditionalFormatting sqref="L73:M73">
    <cfRule type="cellIs" dxfId="710" priority="9" operator="equal">
      <formula>"optimo"</formula>
    </cfRule>
    <cfRule type="cellIs" dxfId="709" priority="10" operator="equal">
      <formula>"critico"</formula>
    </cfRule>
  </conditionalFormatting>
  <conditionalFormatting sqref="F75:M86">
    <cfRule type="expression" dxfId="708" priority="8">
      <formula>+IF($AK75=0,1)</formula>
    </cfRule>
  </conditionalFormatting>
  <conditionalFormatting sqref="F103:G104">
    <cfRule type="expression" dxfId="707" priority="7">
      <formula>+IF($G$102="No",1,0)</formula>
    </cfRule>
  </conditionalFormatting>
  <conditionalFormatting sqref="F51">
    <cfRule type="expression" dxfId="706" priority="6">
      <formula>+IF($F$43="no",1,0)</formula>
    </cfRule>
  </conditionalFormatting>
  <conditionalFormatting sqref="I51">
    <cfRule type="expression" dxfId="705" priority="5">
      <formula>+IF($F$51="no",1,0)</formula>
    </cfRule>
  </conditionalFormatting>
  <conditionalFormatting sqref="F49:M49">
    <cfRule type="expression" dxfId="704" priority="4">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2">
    <tabColor rgb="FF0070C0"/>
  </sheetPr>
  <dimension ref="B1:AV113"/>
  <sheetViews>
    <sheetView topLeftCell="A67"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1370</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1991</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405</v>
      </c>
      <c r="G31" s="331" t="s">
        <v>406</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38.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Jefe Oficina Asesora de Comunicaciones</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703" priority="34">
      <formula>+IF($F$43="no",1,0)</formula>
    </cfRule>
  </conditionalFormatting>
  <conditionalFormatting sqref="F32:M33">
    <cfRule type="expression" dxfId="702" priority="33">
      <formula>+IF($Q$30="NA",1,0)</formula>
    </cfRule>
  </conditionalFormatting>
  <conditionalFormatting sqref="F33:M33">
    <cfRule type="expression" dxfId="701" priority="32">
      <formula>+IF($Q$33=0,1,0)</formula>
    </cfRule>
  </conditionalFormatting>
  <conditionalFormatting sqref="F47:M47">
    <cfRule type="expression" dxfId="700" priority="31">
      <formula>+IF($Q$47=0,1,0)</formula>
    </cfRule>
  </conditionalFormatting>
  <conditionalFormatting sqref="Y75:Y78">
    <cfRule type="expression" dxfId="699" priority="27">
      <formula>+IF(Y$73=0,1,0)</formula>
    </cfRule>
  </conditionalFormatting>
  <conditionalFormatting sqref="AA75:AA78">
    <cfRule type="expression" dxfId="698" priority="26">
      <formula>+IF(AA$73=0,1,0)</formula>
    </cfRule>
  </conditionalFormatting>
  <conditionalFormatting sqref="AC75:AC78">
    <cfRule type="expression" dxfId="697" priority="25">
      <formula>+IF(AC$73=0,1,0)</formula>
    </cfRule>
  </conditionalFormatting>
  <conditionalFormatting sqref="Y81:Y84">
    <cfRule type="expression" dxfId="696" priority="21">
      <formula>+IF(Y$79=0,1,0)</formula>
    </cfRule>
  </conditionalFormatting>
  <conditionalFormatting sqref="AA81:AA84">
    <cfRule type="expression" dxfId="695" priority="20">
      <formula>+IF(AA$79=0,1,0)</formula>
    </cfRule>
  </conditionalFormatting>
  <conditionalFormatting sqref="AC81:AC84">
    <cfRule type="expression" dxfId="694" priority="19">
      <formula>+IF(AC$79=0,1,0)</formula>
    </cfRule>
  </conditionalFormatting>
  <conditionalFormatting sqref="F73:G73">
    <cfRule type="cellIs" dxfId="693" priority="17" operator="equal">
      <formula>"optimo"</formula>
    </cfRule>
    <cfRule type="cellIs" dxfId="692" priority="18" operator="equal">
      <formula>"critico"</formula>
    </cfRule>
  </conditionalFormatting>
  <conditionalFormatting sqref="H73:I73">
    <cfRule type="cellIs" dxfId="691" priority="15" operator="equal">
      <formula>"Adecuado"</formula>
    </cfRule>
    <cfRule type="cellIs" dxfId="690" priority="16" operator="equal">
      <formula>"en riesgo"</formula>
    </cfRule>
  </conditionalFormatting>
  <conditionalFormatting sqref="J73:K73">
    <cfRule type="cellIs" dxfId="689" priority="13" operator="equal">
      <formula>"Adecuado"</formula>
    </cfRule>
    <cfRule type="cellIs" dxfId="688" priority="14" operator="equal">
      <formula>"en riesgo"</formula>
    </cfRule>
  </conditionalFormatting>
  <conditionalFormatting sqref="L73:M73">
    <cfRule type="cellIs" dxfId="687" priority="11" operator="equal">
      <formula>"optimo"</formula>
    </cfRule>
    <cfRule type="cellIs" dxfId="686" priority="12" operator="equal">
      <formula>"critico"</formula>
    </cfRule>
  </conditionalFormatting>
  <conditionalFormatting sqref="F75:M76">
    <cfRule type="expression" dxfId="685" priority="10">
      <formula>+IF($AK75=0,1)</formula>
    </cfRule>
  </conditionalFormatting>
  <conditionalFormatting sqref="F103:G104">
    <cfRule type="expression" dxfId="684" priority="9">
      <formula>+IF($G$102="No",1,0)</formula>
    </cfRule>
  </conditionalFormatting>
  <conditionalFormatting sqref="F51">
    <cfRule type="expression" dxfId="683" priority="8">
      <formula>+IF($F$43="no",1,0)</formula>
    </cfRule>
  </conditionalFormatting>
  <conditionalFormatting sqref="I51">
    <cfRule type="expression" dxfId="682" priority="7">
      <formula>+IF($F$51="no",1,0)</formula>
    </cfRule>
  </conditionalFormatting>
  <conditionalFormatting sqref="F77:F86 M77:M86">
    <cfRule type="expression" dxfId="681" priority="2">
      <formula>+IF($AK77=0,1)</formula>
    </cfRule>
  </conditionalFormatting>
  <conditionalFormatting sqref="G77:L86">
    <cfRule type="expression" dxfId="680"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4">
    <tabColor rgb="FF0070C0"/>
  </sheetPr>
  <dimension ref="B1:AV113"/>
  <sheetViews>
    <sheetView topLeftCell="A43" zoomScale="90" zoomScaleNormal="90" workbookViewId="0">
      <selection activeCell="S81" sqref="S8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414</v>
      </c>
      <c r="O10" s="2"/>
    </row>
    <row r="11" spans="2:24" ht="3.95" customHeight="1" x14ac:dyDescent="0.25">
      <c r="B11" s="2"/>
      <c r="D11" s="6"/>
      <c r="O11" s="2"/>
    </row>
    <row r="12" spans="2:24" ht="36" customHeight="1" x14ac:dyDescent="0.25">
      <c r="B12" s="2"/>
      <c r="D12" s="329" t="s">
        <v>5</v>
      </c>
      <c r="E12" s="330"/>
      <c r="F12" s="331" t="s">
        <v>415</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1331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1855</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1632</v>
      </c>
      <c r="G47" s="331" t="s">
        <v>1711</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4.5" customHeight="1" x14ac:dyDescent="0.25">
      <c r="B59" s="2"/>
      <c r="D59" s="328" t="s">
        <v>34</v>
      </c>
      <c r="E59" s="328"/>
      <c r="F59" s="335" t="s">
        <v>1333</v>
      </c>
      <c r="G59" s="335"/>
      <c r="H59" s="335"/>
      <c r="I59" s="335"/>
      <c r="J59" s="335"/>
      <c r="K59" s="335"/>
      <c r="L59" s="335"/>
      <c r="M59" s="335"/>
      <c r="O59" s="2"/>
    </row>
    <row r="60" spans="2:15" ht="34.5" customHeight="1" x14ac:dyDescent="0.25">
      <c r="B60" s="2"/>
      <c r="D60" s="350" t="s">
        <v>35</v>
      </c>
      <c r="E60" s="350"/>
      <c r="F60" s="335" t="s">
        <v>1334</v>
      </c>
      <c r="G60" s="335"/>
      <c r="H60" s="335"/>
      <c r="I60" s="335"/>
      <c r="J60" s="335"/>
      <c r="K60" s="335"/>
      <c r="L60" s="335"/>
      <c r="M60" s="335"/>
      <c r="O60" s="2"/>
    </row>
    <row r="61" spans="2:15" ht="34.5" customHeight="1" x14ac:dyDescent="0.25">
      <c r="B61" s="2"/>
      <c r="D61" s="350" t="s">
        <v>36</v>
      </c>
      <c r="E61" s="350"/>
      <c r="F61" s="331" t="s">
        <v>1335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0.54900000000000004</v>
      </c>
      <c r="H75" s="16">
        <v>0.55000000000000004</v>
      </c>
      <c r="I75" s="16">
        <v>0.59899999999999998</v>
      </c>
      <c r="J75" s="16">
        <v>0.6</v>
      </c>
      <c r="K75" s="16">
        <v>0.79900000000000004</v>
      </c>
      <c r="L75" s="16">
        <v>0.8</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0.59899999999999998</v>
      </c>
      <c r="H76" s="16">
        <v>0.6</v>
      </c>
      <c r="I76" s="16">
        <v>0.61899999999999999</v>
      </c>
      <c r="J76" s="16">
        <v>0.62</v>
      </c>
      <c r="K76" s="16">
        <v>0.82899999999999996</v>
      </c>
      <c r="L76" s="16">
        <v>0.83</v>
      </c>
      <c r="M76" s="16" t="s">
        <v>500</v>
      </c>
      <c r="O76" s="2"/>
      <c r="AE76" s="3" t="s">
        <v>40</v>
      </c>
      <c r="AF76" s="3">
        <v>2</v>
      </c>
      <c r="AG76" s="3">
        <f t="shared" ref="AG76:AG86" si="0">+IF(AE76&gt;=$G$71,1,0)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0.61899999999999999</v>
      </c>
      <c r="H77" s="16">
        <v>0.62</v>
      </c>
      <c r="I77" s="16">
        <v>0.629</v>
      </c>
      <c r="J77" s="16">
        <v>0.63</v>
      </c>
      <c r="K77" s="16">
        <v>0.83899999999999997</v>
      </c>
      <c r="L77" s="16">
        <v>0.84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0.629</v>
      </c>
      <c r="H78" s="16">
        <v>0.63</v>
      </c>
      <c r="I78" s="16">
        <v>0.63900000000000001</v>
      </c>
      <c r="J78" s="16">
        <v>0.64</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0.63900000000000001</v>
      </c>
      <c r="H79" s="16">
        <v>0.64</v>
      </c>
      <c r="I79" s="16">
        <v>0.64900000000000002</v>
      </c>
      <c r="J79" s="16">
        <v>0.65</v>
      </c>
      <c r="K79" s="16">
        <v>0.85899999999999999</v>
      </c>
      <c r="L79" s="16">
        <v>0.86</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0.64900000000000002</v>
      </c>
      <c r="H80" s="16">
        <v>0.65</v>
      </c>
      <c r="I80" s="16">
        <v>0.65900000000000003</v>
      </c>
      <c r="J80" s="16">
        <v>0.66</v>
      </c>
      <c r="K80" s="16">
        <v>0.86899999999999999</v>
      </c>
      <c r="L80" s="16">
        <v>0.87</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0.66900000000000004</v>
      </c>
      <c r="H81" s="16">
        <v>0.67</v>
      </c>
      <c r="I81" s="16">
        <v>0.67900000000000005</v>
      </c>
      <c r="J81" s="16">
        <v>0.68</v>
      </c>
      <c r="K81" s="16">
        <v>0.88900000000000001</v>
      </c>
      <c r="L81" s="16">
        <v>0.89</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0.69899999999999995</v>
      </c>
      <c r="H82" s="16">
        <v>0.7</v>
      </c>
      <c r="I82" s="16">
        <v>0.70899999999999996</v>
      </c>
      <c r="J82" s="16">
        <v>0.71</v>
      </c>
      <c r="K82" s="16">
        <v>0.92900000000000005</v>
      </c>
      <c r="L82" s="16">
        <v>0.93</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0.73899999999999999</v>
      </c>
      <c r="H83" s="16">
        <v>0.74</v>
      </c>
      <c r="I83" s="16">
        <v>0.75900000000000001</v>
      </c>
      <c r="J83" s="16">
        <v>0.76</v>
      </c>
      <c r="K83" s="16">
        <v>0.96899999999999997</v>
      </c>
      <c r="L83" s="16">
        <v>0.97</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0.78900000000000003</v>
      </c>
      <c r="H84" s="16">
        <v>0.79</v>
      </c>
      <c r="I84" s="16">
        <v>0.79900000000000004</v>
      </c>
      <c r="J84" s="16">
        <v>0.8</v>
      </c>
      <c r="K84" s="16">
        <v>0.999</v>
      </c>
      <c r="L84" s="16">
        <v>1</v>
      </c>
      <c r="M84" s="16"/>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0.81899999999999995</v>
      </c>
      <c r="H85" s="16">
        <v>0.82</v>
      </c>
      <c r="I85" s="16">
        <v>0.82899999999999996</v>
      </c>
      <c r="J85" s="16">
        <v>0.83</v>
      </c>
      <c r="K85" s="16">
        <v>0.999</v>
      </c>
      <c r="L85" s="16">
        <v>1</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0.96899999999999997</v>
      </c>
      <c r="H86" s="16">
        <v>0.97</v>
      </c>
      <c r="I86" s="16">
        <v>0.97899999999999998</v>
      </c>
      <c r="J86" s="16">
        <v>0.98</v>
      </c>
      <c r="K86" s="16">
        <v>0.999</v>
      </c>
      <c r="L86" s="16">
        <v>1</v>
      </c>
      <c r="M86" s="16"/>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8.25" customHeight="1" x14ac:dyDescent="0.25">
      <c r="B97" s="2"/>
      <c r="D97" s="350" t="s">
        <v>35</v>
      </c>
      <c r="E97" s="350"/>
      <c r="F97" s="335" t="s">
        <v>1336</v>
      </c>
      <c r="G97" s="335"/>
      <c r="H97" s="335"/>
      <c r="I97" s="335"/>
      <c r="J97" s="335"/>
      <c r="K97" s="335"/>
      <c r="L97" s="335"/>
      <c r="M97" s="335"/>
      <c r="O97" s="2"/>
    </row>
    <row r="98" spans="2:15" ht="38.25" customHeight="1" x14ac:dyDescent="0.25">
      <c r="B98" s="2"/>
      <c r="D98" s="350" t="s">
        <v>36</v>
      </c>
      <c r="E98" s="350"/>
      <c r="F98" s="335" t="s">
        <v>1337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1371</v>
      </c>
      <c r="K103" s="21"/>
      <c r="O103" s="2"/>
    </row>
    <row r="104" spans="2:15" ht="27.75" customHeight="1" x14ac:dyDescent="0.25">
      <c r="B104" s="2"/>
      <c r="D104" s="322"/>
      <c r="E104" s="323"/>
      <c r="F104" s="19" t="s">
        <v>67</v>
      </c>
      <c r="G104" s="324" t="s">
        <v>1856</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79" priority="31">
      <formula>+IF($F$43="no",1,0)</formula>
    </cfRule>
  </conditionalFormatting>
  <conditionalFormatting sqref="F32:M33">
    <cfRule type="expression" dxfId="678" priority="30">
      <formula>+IF($Q$30="NA",1,0)</formula>
    </cfRule>
  </conditionalFormatting>
  <conditionalFormatting sqref="F33:M33">
    <cfRule type="expression" dxfId="677" priority="29">
      <formula>+IF($Q$33=0,1,0)</formula>
    </cfRule>
  </conditionalFormatting>
  <conditionalFormatting sqref="F47:M47">
    <cfRule type="expression" dxfId="676" priority="28">
      <formula>+IF($Q$47=0,1,0)</formula>
    </cfRule>
  </conditionalFormatting>
  <conditionalFormatting sqref="F73:G73">
    <cfRule type="cellIs" dxfId="675" priority="14" operator="equal">
      <formula>"optimo"</formula>
    </cfRule>
    <cfRule type="cellIs" dxfId="674" priority="15" operator="equal">
      <formula>"critico"</formula>
    </cfRule>
  </conditionalFormatting>
  <conditionalFormatting sqref="H73:I73">
    <cfRule type="cellIs" dxfId="673" priority="12" operator="equal">
      <formula>"Adecuado"</formula>
    </cfRule>
    <cfRule type="cellIs" dxfId="672" priority="13" operator="equal">
      <formula>"en riesgo"</formula>
    </cfRule>
  </conditionalFormatting>
  <conditionalFormatting sqref="J73:K73">
    <cfRule type="cellIs" dxfId="671" priority="10" operator="equal">
      <formula>"Adecuado"</formula>
    </cfRule>
    <cfRule type="cellIs" dxfId="670" priority="11" operator="equal">
      <formula>"en riesgo"</formula>
    </cfRule>
  </conditionalFormatting>
  <conditionalFormatting sqref="L73:M73">
    <cfRule type="cellIs" dxfId="669" priority="8" operator="equal">
      <formula>"optimo"</formula>
    </cfRule>
    <cfRule type="cellIs" dxfId="668" priority="9" operator="equal">
      <formula>"critico"</formula>
    </cfRule>
  </conditionalFormatting>
  <conditionalFormatting sqref="F75:M86">
    <cfRule type="expression" dxfId="667" priority="7">
      <formula>+IF($AK75=0,1)</formula>
    </cfRule>
  </conditionalFormatting>
  <conditionalFormatting sqref="F103:G104">
    <cfRule type="expression" dxfId="666" priority="6">
      <formula>+IF($G$102="No",1,0)</formula>
    </cfRule>
  </conditionalFormatting>
  <conditionalFormatting sqref="F51">
    <cfRule type="expression" dxfId="665" priority="5">
      <formula>+IF($F$43="no",1,0)</formula>
    </cfRule>
  </conditionalFormatting>
  <conditionalFormatting sqref="I51">
    <cfRule type="expression" dxfId="664" priority="4">
      <formula>+IF($F$51="no",1,0)</formula>
    </cfRule>
  </conditionalFormatting>
  <dataValidations count="1">
    <dataValidation type="list" allowBlank="1" showInputMessage="1" showErrorMessage="1" sqref="F24">
      <formula1>tendencia</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0070C0"/>
  </sheetPr>
  <dimension ref="B1:AV113"/>
  <sheetViews>
    <sheetView zoomScaleNormal="100" workbookViewId="0">
      <selection activeCell="Q3" sqref="Q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129</v>
      </c>
      <c r="O10" s="2"/>
    </row>
    <row r="11" spans="2:24" ht="3.95" customHeight="1" x14ac:dyDescent="0.25">
      <c r="B11" s="2"/>
      <c r="D11" s="6"/>
      <c r="O11" s="2"/>
    </row>
    <row r="12" spans="2:24" ht="36" customHeight="1" x14ac:dyDescent="0.25">
      <c r="B12" s="2"/>
      <c r="D12" s="329" t="s">
        <v>5</v>
      </c>
      <c r="E12" s="330"/>
      <c r="F12" s="331" t="s">
        <v>2108</v>
      </c>
      <c r="G12" s="332"/>
      <c r="H12" s="332"/>
      <c r="I12" s="332"/>
      <c r="J12" s="332"/>
      <c r="K12" s="332"/>
      <c r="L12" s="332"/>
      <c r="M12" s="333"/>
      <c r="O12" s="2"/>
      <c r="W12" s="3" t="str">
        <f>+F23</f>
        <v>Trimestral</v>
      </c>
      <c r="X12" s="3" t="str">
        <f>+F71</f>
        <v>Mayo</v>
      </c>
    </row>
    <row r="13" spans="2:24" ht="3.95" customHeight="1" x14ac:dyDescent="0.25">
      <c r="B13" s="2"/>
      <c r="O13" s="2"/>
    </row>
    <row r="14" spans="2:24" ht="36" customHeight="1" x14ac:dyDescent="0.25">
      <c r="B14" s="2"/>
      <c r="D14" s="329" t="s">
        <v>6</v>
      </c>
      <c r="E14" s="330"/>
      <c r="F14" s="331" t="s">
        <v>609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31">
        <v>0</v>
      </c>
      <c r="G22" s="328" t="s">
        <v>9</v>
      </c>
      <c r="H22" s="328"/>
      <c r="I22" s="8">
        <v>2236658</v>
      </c>
      <c r="K22" s="328" t="s">
        <v>10</v>
      </c>
      <c r="L22" s="328"/>
      <c r="M22" s="9" t="s">
        <v>496</v>
      </c>
      <c r="O22" s="2"/>
    </row>
    <row r="23" spans="2:17" ht="19.5" customHeight="1" x14ac:dyDescent="0.25">
      <c r="B23" s="2"/>
      <c r="D23" s="328" t="s">
        <v>11</v>
      </c>
      <c r="E23" s="328"/>
      <c r="F23" s="4" t="s">
        <v>71</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2109</v>
      </c>
      <c r="G59" s="335"/>
      <c r="H59" s="335"/>
      <c r="I59" s="335"/>
      <c r="J59" s="335"/>
      <c r="K59" s="335"/>
      <c r="L59" s="335"/>
      <c r="M59" s="335"/>
      <c r="O59" s="2"/>
    </row>
    <row r="60" spans="2:15" ht="27" customHeight="1" x14ac:dyDescent="0.25">
      <c r="B60" s="2"/>
      <c r="D60" s="350" t="s">
        <v>35</v>
      </c>
      <c r="E60" s="350"/>
      <c r="F60" s="335" t="s">
        <v>610</v>
      </c>
      <c r="G60" s="335"/>
      <c r="H60" s="335"/>
      <c r="I60" s="335"/>
      <c r="J60" s="335"/>
      <c r="K60" s="335"/>
      <c r="L60" s="335"/>
      <c r="M60" s="335"/>
      <c r="O60" s="2"/>
    </row>
    <row r="61" spans="2:15" ht="27" customHeight="1" x14ac:dyDescent="0.25">
      <c r="B61" s="2"/>
      <c r="D61" s="350" t="s">
        <v>36</v>
      </c>
      <c r="E61" s="350"/>
      <c r="F61" s="335" t="s">
        <v>2110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49</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v>0.39900000000000002</v>
      </c>
      <c r="H79" s="16">
        <v>0.4</v>
      </c>
      <c r="I79" s="16">
        <v>0.499</v>
      </c>
      <c r="J79" s="16">
        <v>0.5</v>
      </c>
      <c r="K79" s="16">
        <v>0.59899999999999998</v>
      </c>
      <c r="L79" s="16">
        <v>0.6</v>
      </c>
      <c r="M79" s="16" t="s">
        <v>500</v>
      </c>
      <c r="O79" s="2"/>
      <c r="AE79" s="3" t="s">
        <v>49</v>
      </c>
      <c r="AF79" s="3">
        <v>5</v>
      </c>
      <c r="AG79" s="3">
        <f t="shared" si="0"/>
        <v>1</v>
      </c>
      <c r="AH79" s="3">
        <f>+IF(AG79=0,0,IF(AG79=1,(SUM($AG$75:AG79)-1),1))</f>
        <v>1</v>
      </c>
      <c r="AI79" s="3">
        <f t="shared" si="1"/>
        <v>0</v>
      </c>
      <c r="AJ79" s="3">
        <f t="shared" si="2"/>
        <v>1</v>
      </c>
      <c r="AK79" s="3">
        <f t="shared" si="3"/>
        <v>1</v>
      </c>
    </row>
    <row r="80" spans="2:37" x14ac:dyDescent="0.25">
      <c r="B80" s="2"/>
      <c r="D80" s="351" t="s">
        <v>50</v>
      </c>
      <c r="E80" s="351"/>
      <c r="F80" s="16" t="s">
        <v>500</v>
      </c>
      <c r="G80" s="16"/>
      <c r="H80" s="16"/>
      <c r="I80" s="16"/>
      <c r="J80" s="16"/>
      <c r="K80" s="16"/>
      <c r="L80" s="16"/>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c r="H81" s="16"/>
      <c r="I81" s="16"/>
      <c r="J81" s="16"/>
      <c r="K81" s="16"/>
      <c r="L81" s="16"/>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0</v>
      </c>
      <c r="AJ82" s="3">
        <f t="shared" si="2"/>
        <v>0</v>
      </c>
      <c r="AK82" s="3">
        <f t="shared" si="3"/>
        <v>0</v>
      </c>
    </row>
    <row r="83" spans="2:37" x14ac:dyDescent="0.25">
      <c r="B83" s="2"/>
      <c r="D83" s="351" t="s">
        <v>55</v>
      </c>
      <c r="E83" s="351"/>
      <c r="F83" s="16" t="s">
        <v>500</v>
      </c>
      <c r="G83" s="16"/>
      <c r="H83" s="16"/>
      <c r="I83" s="16"/>
      <c r="J83" s="16"/>
      <c r="K83" s="16"/>
      <c r="L83" s="16"/>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c r="H84" s="16"/>
      <c r="I84" s="16"/>
      <c r="J84" s="16"/>
      <c r="K84" s="16"/>
      <c r="L84" s="16"/>
      <c r="M84" s="16"/>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c r="H86" s="16"/>
      <c r="I86" s="16"/>
      <c r="J86" s="16"/>
      <c r="K86" s="16"/>
      <c r="L86" s="16"/>
      <c r="M86" s="16"/>
      <c r="O86" s="2"/>
      <c r="AE86" s="3" t="s">
        <v>58</v>
      </c>
      <c r="AF86" s="65">
        <v>12</v>
      </c>
      <c r="AG86" s="3">
        <f t="shared" si="0"/>
        <v>1</v>
      </c>
      <c r="AH86" s="3">
        <f>+IF(AG86=0,0,IF(AG86=1,(SUM($AG$75:AG86)-1),1))</f>
        <v>8</v>
      </c>
      <c r="AI86" s="3">
        <f t="shared" si="1"/>
        <v>0</v>
      </c>
      <c r="AJ86" s="3">
        <f t="shared" si="2"/>
        <v>0</v>
      </c>
      <c r="AK86" s="3">
        <f t="shared" si="3"/>
        <v>0</v>
      </c>
    </row>
    <row r="87" spans="2:37" ht="3.75" customHeight="1" x14ac:dyDescent="0.25">
      <c r="B87" s="2"/>
      <c r="O87" s="2"/>
    </row>
    <row r="88" spans="2:37" ht="66" customHeight="1" x14ac:dyDescent="0.25">
      <c r="B88" s="2"/>
      <c r="D88" s="329" t="s">
        <v>59</v>
      </c>
      <c r="E88" s="330"/>
      <c r="F88" s="331" t="s">
        <v>2111</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611</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81" customHeight="1" x14ac:dyDescent="0.25">
      <c r="B100" s="2"/>
      <c r="D100" s="329" t="s">
        <v>62</v>
      </c>
      <c r="E100" s="330"/>
      <c r="F100" s="331" t="s">
        <v>85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78" priority="31">
      <formula>+IF($F$43="no",1,0)</formula>
    </cfRule>
  </conditionalFormatting>
  <conditionalFormatting sqref="F32:M33">
    <cfRule type="expression" dxfId="3277" priority="30">
      <formula>+IF($Q$30="NA",1,0)</formula>
    </cfRule>
  </conditionalFormatting>
  <conditionalFormatting sqref="F33:M33">
    <cfRule type="expression" dxfId="3276" priority="29">
      <formula>+IF($Q$33=0,1,0)</formula>
    </cfRule>
  </conditionalFormatting>
  <conditionalFormatting sqref="F47:M47">
    <cfRule type="expression" dxfId="3275" priority="28">
      <formula>+IF($Q$47=0,1,0)</formula>
    </cfRule>
  </conditionalFormatting>
  <conditionalFormatting sqref="F73:G73">
    <cfRule type="cellIs" dxfId="3274" priority="20" operator="equal">
      <formula>"optimo"</formula>
    </cfRule>
    <cfRule type="cellIs" dxfId="3273" priority="21" operator="equal">
      <formula>"critico"</formula>
    </cfRule>
  </conditionalFormatting>
  <conditionalFormatting sqref="H73:I73">
    <cfRule type="cellIs" dxfId="3272" priority="18" operator="equal">
      <formula>"Adecuado"</formula>
    </cfRule>
    <cfRule type="cellIs" dxfId="3271" priority="19" operator="equal">
      <formula>"en riesgo"</formula>
    </cfRule>
  </conditionalFormatting>
  <conditionalFormatting sqref="J73:K73">
    <cfRule type="cellIs" dxfId="3270" priority="16" operator="equal">
      <formula>"Adecuado"</formula>
    </cfRule>
    <cfRule type="cellIs" dxfId="3269" priority="17" operator="equal">
      <formula>"en riesgo"</formula>
    </cfRule>
  </conditionalFormatting>
  <conditionalFormatting sqref="L73:M73">
    <cfRule type="cellIs" dxfId="3268" priority="14" operator="equal">
      <formula>"optimo"</formula>
    </cfRule>
    <cfRule type="cellIs" dxfId="3267" priority="15" operator="equal">
      <formula>"critico"</formula>
    </cfRule>
  </conditionalFormatting>
  <conditionalFormatting sqref="F103:G104">
    <cfRule type="expression" dxfId="3266" priority="12">
      <formula>+IF($G$102="No",1,0)</formula>
    </cfRule>
  </conditionalFormatting>
  <conditionalFormatting sqref="F51">
    <cfRule type="expression" dxfId="3265" priority="11">
      <formula>+IF($F$43="no",1,0)</formula>
    </cfRule>
  </conditionalFormatting>
  <conditionalFormatting sqref="I51">
    <cfRule type="expression" dxfId="3264" priority="10">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5">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416</v>
      </c>
      <c r="O10" s="2"/>
    </row>
    <row r="11" spans="2:24" ht="3.95" customHeight="1" x14ac:dyDescent="0.25">
      <c r="B11" s="2"/>
      <c r="D11" s="6"/>
      <c r="O11" s="2"/>
    </row>
    <row r="12" spans="2:24" ht="36" customHeight="1" x14ac:dyDescent="0.25">
      <c r="B12" s="2"/>
      <c r="D12" s="329" t="s">
        <v>5</v>
      </c>
      <c r="E12" s="330"/>
      <c r="F12" s="331" t="s">
        <v>417</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1355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31" t="s">
        <v>1857</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1632</v>
      </c>
      <c r="G47" s="331" t="s">
        <v>1711</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28" t="s">
        <v>34</v>
      </c>
      <c r="E59" s="328"/>
      <c r="F59" s="335" t="s">
        <v>1356</v>
      </c>
      <c r="G59" s="335"/>
      <c r="H59" s="335"/>
      <c r="I59" s="335"/>
      <c r="J59" s="335"/>
      <c r="K59" s="335"/>
      <c r="L59" s="335"/>
      <c r="M59" s="335"/>
      <c r="O59" s="2"/>
    </row>
    <row r="60" spans="2:15" ht="41.25" customHeight="1" x14ac:dyDescent="0.25">
      <c r="B60" s="2"/>
      <c r="D60" s="350" t="s">
        <v>35</v>
      </c>
      <c r="E60" s="350"/>
      <c r="F60" s="335" t="s">
        <v>1357</v>
      </c>
      <c r="G60" s="335"/>
      <c r="H60" s="335"/>
      <c r="I60" s="335"/>
      <c r="J60" s="335"/>
      <c r="K60" s="335"/>
      <c r="L60" s="335"/>
      <c r="M60" s="335"/>
      <c r="O60" s="2"/>
    </row>
    <row r="61" spans="2:15" ht="41.25" customHeight="1" x14ac:dyDescent="0.25">
      <c r="B61" s="2"/>
      <c r="D61" s="350" t="s">
        <v>36</v>
      </c>
      <c r="E61" s="350"/>
      <c r="F61" s="331" t="s">
        <v>1358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2.8999999999999998E-2</v>
      </c>
      <c r="H75" s="16">
        <v>0.03</v>
      </c>
      <c r="I75" s="16">
        <v>0.03</v>
      </c>
      <c r="J75" s="16">
        <v>3.1E-2</v>
      </c>
      <c r="K75" s="16">
        <v>3.2000000000000001E-2</v>
      </c>
      <c r="L75" s="16">
        <v>3.3000000000000002E-2</v>
      </c>
      <c r="M75" s="16" t="s">
        <v>500</v>
      </c>
      <c r="O75" s="2"/>
      <c r="AE75" s="3" t="s">
        <v>46</v>
      </c>
      <c r="AF75" s="3">
        <v>1</v>
      </c>
      <c r="AG75" s="3">
        <f>+IF(AE75&gt;=$G$71,1,0)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0.13900000000000001</v>
      </c>
      <c r="H76" s="16">
        <v>0.14000000000000001</v>
      </c>
      <c r="I76" s="16">
        <v>0.14099999999999999</v>
      </c>
      <c r="J76" s="16">
        <v>0.14199999999999999</v>
      </c>
      <c r="K76" s="16">
        <v>0.14499999999999999</v>
      </c>
      <c r="L76" s="16">
        <v>0.14599999999999999</v>
      </c>
      <c r="M76" s="16" t="s">
        <v>500</v>
      </c>
      <c r="O76" s="2"/>
      <c r="AE76" s="3" t="s">
        <v>40</v>
      </c>
      <c r="AF76" s="3">
        <v>2</v>
      </c>
      <c r="AG76" s="3">
        <f t="shared" ref="AG76:AG86" si="0">+IF(AE76&gt;=$G$71,1,0)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0.13900000000000001</v>
      </c>
      <c r="H77" s="16">
        <v>0.14000000000000001</v>
      </c>
      <c r="I77" s="16">
        <v>0.14299999999999999</v>
      </c>
      <c r="J77" s="16">
        <v>0.14399999999999999</v>
      </c>
      <c r="K77" s="16">
        <v>0.14699999999999999</v>
      </c>
      <c r="L77" s="16">
        <v>0.14799999999999999</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0.189</v>
      </c>
      <c r="H78" s="16">
        <v>0.19</v>
      </c>
      <c r="I78" s="16">
        <v>0.19900000000000001</v>
      </c>
      <c r="J78" s="16">
        <v>0.2</v>
      </c>
      <c r="K78" s="16">
        <v>0.20599999999999999</v>
      </c>
      <c r="L78" s="16">
        <v>0.20699999999999999</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0.25900000000000001</v>
      </c>
      <c r="H79" s="16">
        <v>0.26</v>
      </c>
      <c r="I79" s="16">
        <v>0.26500000000000001</v>
      </c>
      <c r="J79" s="16">
        <v>0.26600000000000001</v>
      </c>
      <c r="K79" s="16">
        <v>0.27300000000000002</v>
      </c>
      <c r="L79" s="16">
        <v>0.27400000000000002</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0.31900000000000001</v>
      </c>
      <c r="H80" s="16">
        <v>0.32</v>
      </c>
      <c r="I80" s="16">
        <v>0.32500000000000001</v>
      </c>
      <c r="J80" s="16">
        <v>0.32600000000000001</v>
      </c>
      <c r="K80" s="16">
        <v>0.33500000000000002</v>
      </c>
      <c r="L80" s="16">
        <v>0.33600000000000002</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0.38900000000000001</v>
      </c>
      <c r="H81" s="16">
        <v>0.39</v>
      </c>
      <c r="I81" s="16">
        <v>0.40100000000000002</v>
      </c>
      <c r="J81" s="16">
        <v>0.40200000000000002</v>
      </c>
      <c r="K81" s="16">
        <v>0.41299999999999998</v>
      </c>
      <c r="L81" s="16">
        <v>0.41399999999999998</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0.44900000000000001</v>
      </c>
      <c r="H82" s="16">
        <v>0.45</v>
      </c>
      <c r="I82" s="16">
        <v>0.46300000000000002</v>
      </c>
      <c r="J82" s="16">
        <v>0.46400000000000002</v>
      </c>
      <c r="K82" s="16">
        <v>0.47699999999999998</v>
      </c>
      <c r="L82" s="16">
        <v>0.47799999999999998</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0.53900000000000003</v>
      </c>
      <c r="H83" s="16">
        <v>0.54</v>
      </c>
      <c r="I83" s="16">
        <v>0.55500000000000005</v>
      </c>
      <c r="J83" s="16">
        <v>0.55600000000000005</v>
      </c>
      <c r="K83" s="16">
        <v>0.57199999999999995</v>
      </c>
      <c r="L83" s="16">
        <v>0.57299999999999995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0.63900000000000001</v>
      </c>
      <c r="H84" s="16">
        <v>0.64</v>
      </c>
      <c r="I84" s="16">
        <v>0.65300000000000002</v>
      </c>
      <c r="J84" s="16">
        <v>0.65400000000000003</v>
      </c>
      <c r="K84" s="16">
        <v>0.67300000000000004</v>
      </c>
      <c r="L84" s="16">
        <v>0.67400000000000004</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0.71899999999999997</v>
      </c>
      <c r="H85" s="16">
        <v>0.72</v>
      </c>
      <c r="I85" s="16">
        <v>0.72</v>
      </c>
      <c r="J85" s="16">
        <v>0.72099999999999997</v>
      </c>
      <c r="K85" s="16">
        <v>0.74199999999999999</v>
      </c>
      <c r="L85" s="16">
        <v>0.74299999999999999</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0.94899999999999995</v>
      </c>
      <c r="H86" s="16">
        <v>0.95</v>
      </c>
      <c r="I86" s="16">
        <v>0.96899999999999997</v>
      </c>
      <c r="J86" s="16">
        <v>0.97</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5" customHeight="1" x14ac:dyDescent="0.25">
      <c r="B97" s="2"/>
      <c r="D97" s="350" t="s">
        <v>35</v>
      </c>
      <c r="E97" s="350"/>
      <c r="F97" s="335" t="s">
        <v>1336</v>
      </c>
      <c r="G97" s="335"/>
      <c r="H97" s="335"/>
      <c r="I97" s="335"/>
      <c r="J97" s="335"/>
      <c r="K97" s="335"/>
      <c r="L97" s="335"/>
      <c r="M97" s="335"/>
      <c r="O97" s="2"/>
    </row>
    <row r="98" spans="2:15" ht="45" customHeight="1" x14ac:dyDescent="0.25">
      <c r="B98" s="2"/>
      <c r="D98" s="350" t="s">
        <v>36</v>
      </c>
      <c r="E98" s="350"/>
      <c r="F98" s="335" t="s">
        <v>1337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1556</v>
      </c>
      <c r="K103" s="21"/>
      <c r="O103" s="2"/>
    </row>
    <row r="104" spans="2:15" ht="27.75" customHeight="1" x14ac:dyDescent="0.25">
      <c r="B104" s="2"/>
      <c r="D104" s="322"/>
      <c r="E104" s="323"/>
      <c r="F104" s="19" t="s">
        <v>67</v>
      </c>
      <c r="G104" s="324" t="s">
        <v>1858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663" priority="33">
      <formula>+IF($F$43="no",1,0)</formula>
    </cfRule>
  </conditionalFormatting>
  <conditionalFormatting sqref="F32:M33">
    <cfRule type="expression" dxfId="662" priority="32">
      <formula>+IF($Q$30="NA",1,0)</formula>
    </cfRule>
  </conditionalFormatting>
  <conditionalFormatting sqref="F33:M33">
    <cfRule type="expression" dxfId="661" priority="31">
      <formula>+IF($Q$33=0,1,0)</formula>
    </cfRule>
  </conditionalFormatting>
  <conditionalFormatting sqref="F73:G73">
    <cfRule type="cellIs" dxfId="660" priority="16" operator="equal">
      <formula>"optimo"</formula>
    </cfRule>
    <cfRule type="cellIs" dxfId="659" priority="17" operator="equal">
      <formula>"critico"</formula>
    </cfRule>
  </conditionalFormatting>
  <conditionalFormatting sqref="H73:I73">
    <cfRule type="cellIs" dxfId="658" priority="14" operator="equal">
      <formula>"Adecuado"</formula>
    </cfRule>
    <cfRule type="cellIs" dxfId="657" priority="15" operator="equal">
      <formula>"en riesgo"</formula>
    </cfRule>
  </conditionalFormatting>
  <conditionalFormatting sqref="J73:K73">
    <cfRule type="cellIs" dxfId="656" priority="12" operator="equal">
      <formula>"Adecuado"</formula>
    </cfRule>
    <cfRule type="cellIs" dxfId="655" priority="13" operator="equal">
      <formula>"en riesgo"</formula>
    </cfRule>
  </conditionalFormatting>
  <conditionalFormatting sqref="L73:M73">
    <cfRule type="cellIs" dxfId="654" priority="10" operator="equal">
      <formula>"optimo"</formula>
    </cfRule>
    <cfRule type="cellIs" dxfId="653" priority="11" operator="equal">
      <formula>"critico"</formula>
    </cfRule>
  </conditionalFormatting>
  <conditionalFormatting sqref="F75:M86">
    <cfRule type="expression" dxfId="652" priority="9">
      <formula>+IF($AK75=0,1)</formula>
    </cfRule>
  </conditionalFormatting>
  <conditionalFormatting sqref="F103:G104">
    <cfRule type="expression" dxfId="651" priority="8">
      <formula>+IF($G$102="No",1,0)</formula>
    </cfRule>
  </conditionalFormatting>
  <conditionalFormatting sqref="F51">
    <cfRule type="expression" dxfId="650" priority="7">
      <formula>+IF($F$43="no",1,0)</formula>
    </cfRule>
  </conditionalFormatting>
  <conditionalFormatting sqref="I51">
    <cfRule type="expression" dxfId="649" priority="6">
      <formula>+IF($F$51="no",1,0)</formula>
    </cfRule>
  </conditionalFormatting>
  <conditionalFormatting sqref="F47:M47">
    <cfRule type="expression" dxfId="648" priority="5">
      <formula>+IF($F$43="no",1,0)</formula>
    </cfRule>
  </conditionalFormatting>
  <conditionalFormatting sqref="F47:M47">
    <cfRule type="expression" dxfId="647"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6">
    <tabColor rgb="FF0070C0"/>
  </sheetPr>
  <dimension ref="B1:AV113"/>
  <sheetViews>
    <sheetView topLeftCell="A43"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418</v>
      </c>
      <c r="O10" s="2"/>
    </row>
    <row r="11" spans="2:24" ht="3.95" customHeight="1" x14ac:dyDescent="0.25">
      <c r="B11" s="2"/>
      <c r="D11" s="6"/>
      <c r="O11" s="2"/>
    </row>
    <row r="12" spans="2:24" ht="36" customHeight="1" x14ac:dyDescent="0.25">
      <c r="B12" s="2"/>
      <c r="D12" s="329" t="s">
        <v>5</v>
      </c>
      <c r="E12" s="330"/>
      <c r="F12" s="331" t="s">
        <v>419</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1351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31" t="s">
        <v>512</v>
      </c>
      <c r="G22" s="328" t="s">
        <v>9</v>
      </c>
      <c r="H22" s="328"/>
      <c r="I22" s="17">
        <v>0.6</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1339</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5.75" customHeight="1" x14ac:dyDescent="0.25">
      <c r="B59" s="2"/>
      <c r="D59" s="328" t="s">
        <v>34</v>
      </c>
      <c r="E59" s="328"/>
      <c r="F59" s="335" t="s">
        <v>1352</v>
      </c>
      <c r="G59" s="335"/>
      <c r="H59" s="335"/>
      <c r="I59" s="335"/>
      <c r="J59" s="335"/>
      <c r="K59" s="335"/>
      <c r="L59" s="335"/>
      <c r="M59" s="335"/>
      <c r="O59" s="2"/>
    </row>
    <row r="60" spans="2:15" ht="45.75" customHeight="1" x14ac:dyDescent="0.25">
      <c r="B60" s="2"/>
      <c r="D60" s="350" t="s">
        <v>35</v>
      </c>
      <c r="E60" s="350"/>
      <c r="F60" s="335" t="s">
        <v>1353</v>
      </c>
      <c r="G60" s="335"/>
      <c r="H60" s="335"/>
      <c r="I60" s="335"/>
      <c r="J60" s="335"/>
      <c r="K60" s="335"/>
      <c r="L60" s="335"/>
      <c r="M60" s="335"/>
      <c r="O60" s="2"/>
    </row>
    <row r="61" spans="2:15" ht="45.75" customHeight="1" x14ac:dyDescent="0.25">
      <c r="B61" s="2"/>
      <c r="D61" s="350" t="s">
        <v>36</v>
      </c>
      <c r="E61" s="350"/>
      <c r="F61" s="331" t="s">
        <v>1354</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0.23899999999999999</v>
      </c>
      <c r="H77" s="16">
        <v>0.24</v>
      </c>
      <c r="I77" s="16">
        <v>0.26900000000000002</v>
      </c>
      <c r="J77" s="16">
        <v>0.27</v>
      </c>
      <c r="K77" s="16">
        <v>0.29899999999999999</v>
      </c>
      <c r="L77" s="16">
        <v>0.3</v>
      </c>
      <c r="M77" s="16" t="s">
        <v>500</v>
      </c>
      <c r="O77" s="2"/>
      <c r="AE77" s="3" t="s">
        <v>47</v>
      </c>
      <c r="AF77" s="3">
        <v>3</v>
      </c>
      <c r="AG77" s="3">
        <f t="shared" si="0"/>
        <v>1</v>
      </c>
      <c r="AH77" s="3">
        <v>3</v>
      </c>
      <c r="AI77" s="3">
        <f t="shared" si="1"/>
        <v>1</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51" t="s">
        <v>50</v>
      </c>
      <c r="E80" s="351"/>
      <c r="F80" s="16" t="s">
        <v>500</v>
      </c>
      <c r="G80" s="16">
        <v>0.439</v>
      </c>
      <c r="H80" s="16">
        <v>0.44</v>
      </c>
      <c r="I80" s="16">
        <v>0.46899999999999997</v>
      </c>
      <c r="J80" s="16">
        <v>0.47</v>
      </c>
      <c r="K80" s="16">
        <v>0.499</v>
      </c>
      <c r="L80" s="16">
        <v>0.5</v>
      </c>
      <c r="M80" s="16" t="s">
        <v>500</v>
      </c>
      <c r="O80" s="2"/>
      <c r="AE80" s="3" t="s">
        <v>50</v>
      </c>
      <c r="AF80" s="3">
        <v>6</v>
      </c>
      <c r="AG80" s="3">
        <f t="shared" si="0"/>
        <v>1</v>
      </c>
      <c r="AH80" s="3">
        <v>6</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51" t="s">
        <v>55</v>
      </c>
      <c r="E83" s="351"/>
      <c r="F83" s="16" t="s">
        <v>500</v>
      </c>
      <c r="G83" s="16">
        <v>0.48899999999999999</v>
      </c>
      <c r="H83" s="16">
        <v>0.49</v>
      </c>
      <c r="I83" s="16">
        <v>0.51900000000000002</v>
      </c>
      <c r="J83" s="16">
        <v>0.52</v>
      </c>
      <c r="K83" s="16">
        <v>0.54900000000000004</v>
      </c>
      <c r="L83" s="16">
        <v>0.55000000000000004</v>
      </c>
      <c r="M83" s="16" t="s">
        <v>500</v>
      </c>
      <c r="O83" s="2"/>
      <c r="AE83" s="3" t="s">
        <v>55</v>
      </c>
      <c r="AF83" s="3">
        <v>9</v>
      </c>
      <c r="AG83" s="3">
        <f t="shared" si="0"/>
        <v>1</v>
      </c>
      <c r="AH83" s="3">
        <v>9</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51" t="s">
        <v>58</v>
      </c>
      <c r="E86" s="351"/>
      <c r="F86" s="16" t="s">
        <v>500</v>
      </c>
      <c r="G86" s="16">
        <v>0.53900000000000003</v>
      </c>
      <c r="H86" s="16">
        <v>0.54</v>
      </c>
      <c r="I86" s="16">
        <v>0.56899999999999995</v>
      </c>
      <c r="J86" s="16">
        <v>0.56999999999999995</v>
      </c>
      <c r="K86" s="16">
        <v>0.59899999999999998</v>
      </c>
      <c r="L86" s="16">
        <v>0.6</v>
      </c>
      <c r="M86" s="16" t="s">
        <v>500</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75" customHeight="1" x14ac:dyDescent="0.25">
      <c r="B97" s="2"/>
      <c r="D97" s="350" t="s">
        <v>35</v>
      </c>
      <c r="E97" s="350"/>
      <c r="F97" s="335" t="s">
        <v>1859</v>
      </c>
      <c r="G97" s="335"/>
      <c r="H97" s="335"/>
      <c r="I97" s="335"/>
      <c r="J97" s="335"/>
      <c r="K97" s="335"/>
      <c r="L97" s="335"/>
      <c r="M97" s="335"/>
      <c r="O97" s="2"/>
    </row>
    <row r="98" spans="2:15" ht="42.75" customHeight="1" x14ac:dyDescent="0.25">
      <c r="B98" s="2"/>
      <c r="D98" s="350" t="s">
        <v>36</v>
      </c>
      <c r="E98" s="350"/>
      <c r="F98" s="335" t="s">
        <v>1860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46" priority="31">
      <formula>+IF($F$43="no",1,0)</formula>
    </cfRule>
  </conditionalFormatting>
  <conditionalFormatting sqref="F32:M33">
    <cfRule type="expression" dxfId="645" priority="30">
      <formula>+IF($Q$30="NA",1,0)</formula>
    </cfRule>
  </conditionalFormatting>
  <conditionalFormatting sqref="F33:M33">
    <cfRule type="expression" dxfId="644" priority="29">
      <formula>+IF($Q$33=0,1,0)</formula>
    </cfRule>
  </conditionalFormatting>
  <conditionalFormatting sqref="F47:M47">
    <cfRule type="expression" dxfId="643" priority="28">
      <formula>+IF($Q$47=0,1,0)</formula>
    </cfRule>
  </conditionalFormatting>
  <conditionalFormatting sqref="F73:G73">
    <cfRule type="cellIs" dxfId="642" priority="14" operator="equal">
      <formula>"optimo"</formula>
    </cfRule>
    <cfRule type="cellIs" dxfId="641" priority="15" operator="equal">
      <formula>"critico"</formula>
    </cfRule>
  </conditionalFormatting>
  <conditionalFormatting sqref="H73:I73">
    <cfRule type="cellIs" dxfId="640" priority="12" operator="equal">
      <formula>"Adecuado"</formula>
    </cfRule>
    <cfRule type="cellIs" dxfId="639" priority="13" operator="equal">
      <formula>"en riesgo"</formula>
    </cfRule>
  </conditionalFormatting>
  <conditionalFormatting sqref="J73:K73">
    <cfRule type="cellIs" dxfId="638" priority="10" operator="equal">
      <formula>"Adecuado"</formula>
    </cfRule>
    <cfRule type="cellIs" dxfId="637" priority="11" operator="equal">
      <formula>"en riesgo"</formula>
    </cfRule>
  </conditionalFormatting>
  <conditionalFormatting sqref="L73:M73">
    <cfRule type="cellIs" dxfId="636" priority="8" operator="equal">
      <formula>"optimo"</formula>
    </cfRule>
    <cfRule type="cellIs" dxfId="635" priority="9" operator="equal">
      <formula>"critico"</formula>
    </cfRule>
  </conditionalFormatting>
  <conditionalFormatting sqref="F75:M86">
    <cfRule type="expression" dxfId="634" priority="7">
      <formula>+IF($AK75=0,1)</formula>
    </cfRule>
  </conditionalFormatting>
  <conditionalFormatting sqref="F103:G104">
    <cfRule type="expression" dxfId="633" priority="6">
      <formula>+IF($G$102="No",1,0)</formula>
    </cfRule>
  </conditionalFormatting>
  <conditionalFormatting sqref="F51">
    <cfRule type="expression" dxfId="632" priority="5">
      <formula>+IF($F$43="no",1,0)</formula>
    </cfRule>
  </conditionalFormatting>
  <conditionalFormatting sqref="I51">
    <cfRule type="expression" dxfId="63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7">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420</v>
      </c>
      <c r="O10" s="2"/>
    </row>
    <row r="11" spans="2:24" ht="3.95" customHeight="1" x14ac:dyDescent="0.25">
      <c r="B11" s="2"/>
      <c r="D11" s="6"/>
      <c r="O11" s="2"/>
    </row>
    <row r="12" spans="2:24" ht="36" customHeight="1" x14ac:dyDescent="0.25">
      <c r="B12" s="2"/>
      <c r="D12" s="329" t="s">
        <v>5</v>
      </c>
      <c r="E12" s="330"/>
      <c r="F12" s="331" t="s">
        <v>1861</v>
      </c>
      <c r="G12" s="332"/>
      <c r="H12" s="332"/>
      <c r="I12" s="332"/>
      <c r="J12" s="332"/>
      <c r="K12" s="332"/>
      <c r="L12" s="332"/>
      <c r="M12" s="333"/>
      <c r="O12" s="2"/>
      <c r="W12" s="101" t="str">
        <f>+F23</f>
        <v>Anual</v>
      </c>
      <c r="X12" s="3" t="str">
        <f>+F71</f>
        <v>Diciembre</v>
      </c>
    </row>
    <row r="13" spans="2:24" ht="3.95" customHeight="1" x14ac:dyDescent="0.25">
      <c r="B13" s="2"/>
      <c r="O13" s="2"/>
    </row>
    <row r="14" spans="2:24" ht="38.25" customHeight="1" x14ac:dyDescent="0.25">
      <c r="B14" s="2"/>
      <c r="D14" s="329" t="s">
        <v>6</v>
      </c>
      <c r="E14" s="330"/>
      <c r="F14" s="331" t="s">
        <v>1347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1</v>
      </c>
      <c r="G22" s="328" t="s">
        <v>9</v>
      </c>
      <c r="H22" s="328"/>
      <c r="I22" s="17">
        <v>0.9</v>
      </c>
      <c r="K22" s="328" t="s">
        <v>10</v>
      </c>
      <c r="L22" s="328"/>
      <c r="M22" s="9" t="s">
        <v>496</v>
      </c>
      <c r="O22" s="2"/>
    </row>
    <row r="23" spans="2:17" ht="19.5" customHeight="1" x14ac:dyDescent="0.25">
      <c r="B23" s="2"/>
      <c r="D23" s="328" t="s">
        <v>11</v>
      </c>
      <c r="E23" s="328"/>
      <c r="F23" s="17" t="s">
        <v>1253</v>
      </c>
      <c r="G23" s="328" t="s">
        <v>12</v>
      </c>
      <c r="H23" s="328"/>
      <c r="I23" s="17" t="s">
        <v>497</v>
      </c>
      <c r="K23" s="328" t="s">
        <v>13</v>
      </c>
      <c r="L23" s="328"/>
      <c r="M23" s="9" t="s">
        <v>2</v>
      </c>
      <c r="O23" s="2"/>
    </row>
    <row r="24" spans="2:17" ht="20.100000000000001" customHeight="1" x14ac:dyDescent="0.25">
      <c r="B24" s="2"/>
      <c r="D24" s="328" t="s">
        <v>14</v>
      </c>
      <c r="E24" s="328"/>
      <c r="F24" s="17" t="s">
        <v>668</v>
      </c>
      <c r="G24" s="328" t="s">
        <v>15</v>
      </c>
      <c r="H24" s="328"/>
      <c r="I24" s="17" t="s">
        <v>533</v>
      </c>
      <c r="K24" s="328" t="s">
        <v>16</v>
      </c>
      <c r="L24" s="328"/>
      <c r="M24" s="9" t="s">
        <v>2</v>
      </c>
      <c r="O24" s="2"/>
    </row>
    <row r="25" spans="2:17" ht="20.100000000000001" customHeight="1" x14ac:dyDescent="0.25">
      <c r="B25" s="2"/>
      <c r="D25" s="328" t="s">
        <v>17</v>
      </c>
      <c r="E25" s="328"/>
      <c r="F25" s="17"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1632</v>
      </c>
      <c r="G47" s="331" t="s">
        <v>1711</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1" t="s">
        <v>1348</v>
      </c>
      <c r="G59" s="332"/>
      <c r="H59" s="332"/>
      <c r="I59" s="332"/>
      <c r="J59" s="332"/>
      <c r="K59" s="332"/>
      <c r="L59" s="332"/>
      <c r="M59" s="333"/>
      <c r="O59" s="2"/>
    </row>
    <row r="60" spans="2:15" ht="39" customHeight="1" x14ac:dyDescent="0.25">
      <c r="B60" s="2"/>
      <c r="D60" s="350" t="s">
        <v>35</v>
      </c>
      <c r="E60" s="350"/>
      <c r="F60" s="331" t="s">
        <v>1349</v>
      </c>
      <c r="G60" s="332"/>
      <c r="H60" s="332"/>
      <c r="I60" s="332"/>
      <c r="J60" s="332"/>
      <c r="K60" s="332"/>
      <c r="L60" s="332"/>
      <c r="M60" s="333"/>
      <c r="O60" s="2"/>
    </row>
    <row r="61" spans="2:15" ht="39" customHeight="1" x14ac:dyDescent="0.25">
      <c r="B61" s="2"/>
      <c r="D61" s="350" t="s">
        <v>36</v>
      </c>
      <c r="E61" s="350"/>
      <c r="F61" s="331" t="s">
        <v>1350</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1</v>
      </c>
      <c r="H86" s="16">
        <v>0.999</v>
      </c>
      <c r="I86" s="16">
        <v>0.94</v>
      </c>
      <c r="J86" s="16">
        <v>0.93899999999999995</v>
      </c>
      <c r="K86" s="16">
        <v>0.90100000000000002</v>
      </c>
      <c r="L86" s="16">
        <v>0.9</v>
      </c>
      <c r="M86" s="16" t="s">
        <v>500</v>
      </c>
      <c r="O86" s="2"/>
      <c r="AE86" s="3" t="s">
        <v>58</v>
      </c>
      <c r="AF86" s="65">
        <v>12</v>
      </c>
      <c r="AG86" s="3">
        <f t="shared" si="0"/>
        <v>0</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75" customHeight="1" x14ac:dyDescent="0.25">
      <c r="B97" s="2"/>
      <c r="D97" s="350" t="s">
        <v>35</v>
      </c>
      <c r="E97" s="350"/>
      <c r="F97" s="335" t="s">
        <v>1862</v>
      </c>
      <c r="G97" s="335"/>
      <c r="H97" s="335"/>
      <c r="I97" s="335"/>
      <c r="J97" s="335"/>
      <c r="K97" s="335"/>
      <c r="L97" s="335"/>
      <c r="M97" s="335"/>
      <c r="O97" s="2"/>
    </row>
    <row r="98" spans="2:15" ht="42.75" customHeight="1" x14ac:dyDescent="0.25">
      <c r="B98" s="2"/>
      <c r="D98" s="350" t="s">
        <v>36</v>
      </c>
      <c r="E98" s="350"/>
      <c r="F98" s="335" t="s">
        <v>1863</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630" priority="33">
      <formula>+IF($F$43="no",1,0)</formula>
    </cfRule>
  </conditionalFormatting>
  <conditionalFormatting sqref="F32:M33">
    <cfRule type="expression" dxfId="629" priority="32">
      <formula>+IF($Q$30="NA",1,0)</formula>
    </cfRule>
  </conditionalFormatting>
  <conditionalFormatting sqref="F33:M33">
    <cfRule type="expression" dxfId="628" priority="31">
      <formula>+IF($Q$33=0,1,0)</formula>
    </cfRule>
  </conditionalFormatting>
  <conditionalFormatting sqref="F73:G73">
    <cfRule type="cellIs" dxfId="627" priority="16" operator="equal">
      <formula>"optimo"</formula>
    </cfRule>
    <cfRule type="cellIs" dxfId="626" priority="17" operator="equal">
      <formula>"critico"</formula>
    </cfRule>
  </conditionalFormatting>
  <conditionalFormatting sqref="H73:I73">
    <cfRule type="cellIs" dxfId="625" priority="14" operator="equal">
      <formula>"Adecuado"</formula>
    </cfRule>
    <cfRule type="cellIs" dxfId="624" priority="15" operator="equal">
      <formula>"en riesgo"</formula>
    </cfRule>
  </conditionalFormatting>
  <conditionalFormatting sqref="J73:K73">
    <cfRule type="cellIs" dxfId="623" priority="12" operator="equal">
      <formula>"Adecuado"</formula>
    </cfRule>
    <cfRule type="cellIs" dxfId="622" priority="13" operator="equal">
      <formula>"en riesgo"</formula>
    </cfRule>
  </conditionalFormatting>
  <conditionalFormatting sqref="L73:M73">
    <cfRule type="cellIs" dxfId="621" priority="10" operator="equal">
      <formula>"optimo"</formula>
    </cfRule>
    <cfRule type="cellIs" dxfId="620" priority="11" operator="equal">
      <formula>"critico"</formula>
    </cfRule>
  </conditionalFormatting>
  <conditionalFormatting sqref="F75:M86">
    <cfRule type="expression" dxfId="619" priority="9">
      <formula>+IF($AK75=0,1)</formula>
    </cfRule>
  </conditionalFormatting>
  <conditionalFormatting sqref="F103:G104">
    <cfRule type="expression" dxfId="618" priority="8">
      <formula>+IF($G$102="No",1,0)</formula>
    </cfRule>
  </conditionalFormatting>
  <conditionalFormatting sqref="F51">
    <cfRule type="expression" dxfId="617" priority="7">
      <formula>+IF($F$43="no",1,0)</formula>
    </cfRule>
  </conditionalFormatting>
  <conditionalFormatting sqref="I51">
    <cfRule type="expression" dxfId="616" priority="6">
      <formula>+IF($F$51="no",1,0)</formula>
    </cfRule>
  </conditionalFormatting>
  <conditionalFormatting sqref="F47:M47">
    <cfRule type="expression" dxfId="615" priority="5">
      <formula>+IF($F$43="no",1,0)</formula>
    </cfRule>
  </conditionalFormatting>
  <conditionalFormatting sqref="F47:M47">
    <cfRule type="expression" dxfId="614" priority="4">
      <formula>+IF($Q$47=0,1,0)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8">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421</v>
      </c>
      <c r="O10" s="2"/>
    </row>
    <row r="11" spans="2:24" ht="3.95" customHeight="1" x14ac:dyDescent="0.25">
      <c r="B11" s="2"/>
      <c r="D11" s="6"/>
      <c r="O11" s="2"/>
    </row>
    <row r="12" spans="2:24" ht="36" customHeight="1" x14ac:dyDescent="0.25">
      <c r="B12" s="2"/>
      <c r="D12" s="329" t="s">
        <v>5</v>
      </c>
      <c r="E12" s="330"/>
      <c r="F12" s="331" t="s">
        <v>422</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1343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0.15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1332</v>
      </c>
      <c r="G45" s="331" t="s">
        <v>995</v>
      </c>
      <c r="H45" s="332"/>
      <c r="I45" s="332"/>
      <c r="J45" s="332"/>
      <c r="K45" s="332"/>
      <c r="L45" s="332"/>
      <c r="M45" s="333"/>
      <c r="O45" s="2"/>
      <c r="Q45" s="3" t="str">
        <f>+IFERROR(VLOOKUP(G45,base!$A$41:$C$45,3,FALSE),"")</f>
        <v>financiera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1633</v>
      </c>
      <c r="G47" s="331" t="s">
        <v>1623</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9.5" customHeight="1" x14ac:dyDescent="0.25">
      <c r="B59" s="2"/>
      <c r="D59" s="328" t="s">
        <v>34</v>
      </c>
      <c r="E59" s="328"/>
      <c r="F59" s="335" t="s">
        <v>1344</v>
      </c>
      <c r="G59" s="335"/>
      <c r="H59" s="335"/>
      <c r="I59" s="335"/>
      <c r="J59" s="335"/>
      <c r="K59" s="335"/>
      <c r="L59" s="335"/>
      <c r="M59" s="335"/>
      <c r="O59" s="2"/>
    </row>
    <row r="60" spans="2:15" ht="49.5" customHeight="1" x14ac:dyDescent="0.25">
      <c r="B60" s="2"/>
      <c r="D60" s="350" t="s">
        <v>35</v>
      </c>
      <c r="E60" s="350"/>
      <c r="F60" s="335" t="s">
        <v>1345</v>
      </c>
      <c r="G60" s="335"/>
      <c r="H60" s="335"/>
      <c r="I60" s="335"/>
      <c r="J60" s="335"/>
      <c r="K60" s="335"/>
      <c r="L60" s="335"/>
      <c r="M60" s="335"/>
      <c r="O60" s="2"/>
    </row>
    <row r="61" spans="2:15" ht="49.5" customHeight="1" x14ac:dyDescent="0.25">
      <c r="B61" s="2"/>
      <c r="D61" s="350" t="s">
        <v>36</v>
      </c>
      <c r="E61" s="350"/>
      <c r="F61" s="331" t="s">
        <v>1346</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0.96</v>
      </c>
      <c r="H77" s="16">
        <v>0.95899999999999996</v>
      </c>
      <c r="I77" s="16">
        <v>0.9</v>
      </c>
      <c r="J77" s="16">
        <v>0.89900000000000002</v>
      </c>
      <c r="K77" s="16">
        <v>0.85099999999999998</v>
      </c>
      <c r="L77" s="16">
        <v>0.85</v>
      </c>
      <c r="M77" s="16" t="s">
        <v>500</v>
      </c>
      <c r="O77" s="2"/>
      <c r="AE77" s="3" t="s">
        <v>47</v>
      </c>
      <c r="AF77" s="3">
        <v>3</v>
      </c>
      <c r="AG77" s="3">
        <f t="shared" si="0"/>
        <v>1</v>
      </c>
      <c r="AH77" s="3">
        <v>3</v>
      </c>
      <c r="AI77" s="3">
        <f t="shared" si="1"/>
        <v>1</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51" t="s">
        <v>50</v>
      </c>
      <c r="E80" s="351"/>
      <c r="F80" s="16" t="s">
        <v>500</v>
      </c>
      <c r="G80" s="16">
        <v>0.96</v>
      </c>
      <c r="H80" s="16">
        <v>0.95899999999999996</v>
      </c>
      <c r="I80" s="16">
        <v>0.9</v>
      </c>
      <c r="J80" s="16">
        <v>0.89900000000000002</v>
      </c>
      <c r="K80" s="16">
        <v>0.85099999999999998</v>
      </c>
      <c r="L80" s="16">
        <v>0.85</v>
      </c>
      <c r="M80" s="16" t="s">
        <v>500</v>
      </c>
      <c r="O80" s="2"/>
      <c r="AE80" s="3" t="s">
        <v>50</v>
      </c>
      <c r="AF80" s="3">
        <v>6</v>
      </c>
      <c r="AG80" s="3">
        <f t="shared" si="0"/>
        <v>1</v>
      </c>
      <c r="AH80" s="3">
        <v>6</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51" t="s">
        <v>55</v>
      </c>
      <c r="E83" s="351"/>
      <c r="F83" s="16" t="s">
        <v>500</v>
      </c>
      <c r="G83" s="16">
        <v>0.96</v>
      </c>
      <c r="H83" s="16">
        <v>0.95899999999999996</v>
      </c>
      <c r="I83" s="16">
        <v>0.9</v>
      </c>
      <c r="J83" s="16">
        <v>0.89900000000000002</v>
      </c>
      <c r="K83" s="16">
        <v>0.85099999999999998</v>
      </c>
      <c r="L83" s="16">
        <v>0.85</v>
      </c>
      <c r="M83" s="16" t="s">
        <v>500</v>
      </c>
      <c r="O83" s="2"/>
      <c r="AE83" s="3" t="s">
        <v>55</v>
      </c>
      <c r="AF83" s="3">
        <v>9</v>
      </c>
      <c r="AG83" s="3">
        <f t="shared" si="0"/>
        <v>1</v>
      </c>
      <c r="AH83" s="3">
        <v>9</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51" t="s">
        <v>58</v>
      </c>
      <c r="E86" s="351"/>
      <c r="F86" s="16" t="s">
        <v>500</v>
      </c>
      <c r="G86" s="16">
        <v>0.96</v>
      </c>
      <c r="H86" s="16">
        <v>0.95899999999999996</v>
      </c>
      <c r="I86" s="16">
        <v>0.9</v>
      </c>
      <c r="J86" s="16">
        <v>0.89900000000000002</v>
      </c>
      <c r="K86" s="16">
        <v>0.85099999999999998</v>
      </c>
      <c r="L86" s="16">
        <v>0.85</v>
      </c>
      <c r="M86" s="16" t="s">
        <v>500</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416" t="s">
        <v>1864</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75" customHeight="1" x14ac:dyDescent="0.25">
      <c r="B97" s="2"/>
      <c r="D97" s="350" t="s">
        <v>35</v>
      </c>
      <c r="E97" s="350"/>
      <c r="F97" s="335" t="s">
        <v>1865</v>
      </c>
      <c r="G97" s="335"/>
      <c r="H97" s="335"/>
      <c r="I97" s="335"/>
      <c r="J97" s="335"/>
      <c r="K97" s="335"/>
      <c r="L97" s="335"/>
      <c r="M97" s="335"/>
      <c r="O97" s="2"/>
    </row>
    <row r="98" spans="2:15" ht="42.75" customHeight="1" x14ac:dyDescent="0.25">
      <c r="B98" s="2"/>
      <c r="D98" s="350" t="s">
        <v>36</v>
      </c>
      <c r="E98" s="350"/>
      <c r="F98" s="335" t="s">
        <v>1866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1868</v>
      </c>
      <c r="K103" s="21"/>
      <c r="O103" s="2"/>
    </row>
    <row r="104" spans="2:15" ht="27.75" customHeight="1" x14ac:dyDescent="0.25">
      <c r="B104" s="2"/>
      <c r="D104" s="322"/>
      <c r="E104" s="323"/>
      <c r="F104" s="19" t="s">
        <v>67</v>
      </c>
      <c r="G104" s="324" t="s">
        <v>1867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613" priority="31">
      <formula>+IF($F$43="no",1,0)</formula>
    </cfRule>
  </conditionalFormatting>
  <conditionalFormatting sqref="F32:M33">
    <cfRule type="expression" dxfId="612" priority="30">
      <formula>+IF($Q$30="NA",1,0)</formula>
    </cfRule>
  </conditionalFormatting>
  <conditionalFormatting sqref="F33:M33">
    <cfRule type="expression" dxfId="611" priority="29">
      <formula>+IF($Q$33=0,1,0)</formula>
    </cfRule>
  </conditionalFormatting>
  <conditionalFormatting sqref="F47:M47">
    <cfRule type="expression" dxfId="610" priority="28">
      <formula>+IF($Q$47=0,1,0)</formula>
    </cfRule>
  </conditionalFormatting>
  <conditionalFormatting sqref="F73:G73">
    <cfRule type="cellIs" dxfId="609" priority="14" operator="equal">
      <formula>"optimo"</formula>
    </cfRule>
    <cfRule type="cellIs" dxfId="608" priority="15" operator="equal">
      <formula>"critico"</formula>
    </cfRule>
  </conditionalFormatting>
  <conditionalFormatting sqref="H73:I73">
    <cfRule type="cellIs" dxfId="607" priority="12" operator="equal">
      <formula>"Adecuado"</formula>
    </cfRule>
    <cfRule type="cellIs" dxfId="606" priority="13" operator="equal">
      <formula>"en riesgo"</formula>
    </cfRule>
  </conditionalFormatting>
  <conditionalFormatting sqref="J73:K73">
    <cfRule type="cellIs" dxfId="605" priority="10" operator="equal">
      <formula>"Adecuado"</formula>
    </cfRule>
    <cfRule type="cellIs" dxfId="604" priority="11" operator="equal">
      <formula>"en riesgo"</formula>
    </cfRule>
  </conditionalFormatting>
  <conditionalFormatting sqref="L73:M73">
    <cfRule type="cellIs" dxfId="603" priority="8" operator="equal">
      <formula>"optimo"</formula>
    </cfRule>
    <cfRule type="cellIs" dxfId="602" priority="9" operator="equal">
      <formula>"critico"</formula>
    </cfRule>
  </conditionalFormatting>
  <conditionalFormatting sqref="F75:M86">
    <cfRule type="expression" dxfId="601" priority="7">
      <formula>+IF($AK75=0,1)</formula>
    </cfRule>
  </conditionalFormatting>
  <conditionalFormatting sqref="F103:G104">
    <cfRule type="expression" dxfId="600" priority="6">
      <formula>+IF($G$102="No",1,0)</formula>
    </cfRule>
  </conditionalFormatting>
  <conditionalFormatting sqref="F51">
    <cfRule type="expression" dxfId="599" priority="5">
      <formula>+IF($F$43="no",1,0)</formula>
    </cfRule>
  </conditionalFormatting>
  <conditionalFormatting sqref="I51">
    <cfRule type="expression" dxfId="59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9">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423</v>
      </c>
      <c r="O10" s="2"/>
    </row>
    <row r="11" spans="2:24" ht="3.95" customHeight="1" x14ac:dyDescent="0.25">
      <c r="B11" s="2"/>
      <c r="D11" s="6"/>
      <c r="O11" s="2"/>
    </row>
    <row r="12" spans="2:24" ht="36" customHeight="1" x14ac:dyDescent="0.25">
      <c r="B12" s="2"/>
      <c r="D12" s="329" t="s">
        <v>5</v>
      </c>
      <c r="E12" s="330"/>
      <c r="F12" s="331" t="s">
        <v>424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1338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0.6</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1339</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8.25" customHeight="1" x14ac:dyDescent="0.25">
      <c r="B59" s="2"/>
      <c r="D59" s="328" t="s">
        <v>34</v>
      </c>
      <c r="E59" s="328"/>
      <c r="F59" s="335" t="s">
        <v>1340</v>
      </c>
      <c r="G59" s="335"/>
      <c r="H59" s="335"/>
      <c r="I59" s="335"/>
      <c r="J59" s="335"/>
      <c r="K59" s="335"/>
      <c r="L59" s="335"/>
      <c r="M59" s="335"/>
      <c r="O59" s="2"/>
    </row>
    <row r="60" spans="2:15" ht="38.25" customHeight="1" x14ac:dyDescent="0.25">
      <c r="B60" s="2"/>
      <c r="D60" s="350" t="s">
        <v>35</v>
      </c>
      <c r="E60" s="350"/>
      <c r="F60" s="335" t="s">
        <v>1341</v>
      </c>
      <c r="G60" s="335"/>
      <c r="H60" s="335"/>
      <c r="I60" s="335"/>
      <c r="J60" s="335"/>
      <c r="K60" s="335"/>
      <c r="L60" s="335"/>
      <c r="M60" s="335"/>
      <c r="O60" s="2"/>
    </row>
    <row r="61" spans="2:15" ht="38.25" customHeight="1" x14ac:dyDescent="0.25">
      <c r="B61" s="2"/>
      <c r="D61" s="350" t="s">
        <v>36</v>
      </c>
      <c r="E61" s="350"/>
      <c r="F61" s="331" t="s">
        <v>1342</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t="s">
        <v>500</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+IF(AE75&gt;=$G$71,1,0)</f>
        <v>1</v>
      </c>
      <c r="AH75" s="3">
        <v>1</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+IF(AE76&gt;=$G$71,1,0)</f>
        <v>1</v>
      </c>
      <c r="AH76" s="3">
        <v>2</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0.23899999999999999</v>
      </c>
      <c r="H77" s="16">
        <v>0.24</v>
      </c>
      <c r="I77" s="16">
        <v>0.26900000000000002</v>
      </c>
      <c r="J77" s="16">
        <v>0.27</v>
      </c>
      <c r="K77" s="16">
        <v>0.29899999999999999</v>
      </c>
      <c r="L77" s="16">
        <v>0.3</v>
      </c>
      <c r="M77" s="16" t="s">
        <v>500</v>
      </c>
      <c r="O77" s="2"/>
      <c r="AE77" s="3" t="s">
        <v>47</v>
      </c>
      <c r="AF77" s="3">
        <v>3</v>
      </c>
      <c r="AG77" s="3">
        <f t="shared" si="0"/>
        <v>1</v>
      </c>
      <c r="AH77" s="3">
        <v>3</v>
      </c>
      <c r="AI77" s="3">
        <f t="shared" si="1"/>
        <v>1</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v>4</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v>5</v>
      </c>
      <c r="AI79" s="3">
        <f t="shared" si="1"/>
        <v>0</v>
      </c>
      <c r="AJ79" s="3">
        <f t="shared" si="2"/>
        <v>0</v>
      </c>
      <c r="AK79" s="3">
        <f t="shared" si="3"/>
        <v>0</v>
      </c>
    </row>
    <row r="80" spans="2:37" x14ac:dyDescent="0.25">
      <c r="B80" s="2"/>
      <c r="D80" s="351" t="s">
        <v>50</v>
      </c>
      <c r="E80" s="351"/>
      <c r="F80" s="16" t="s">
        <v>500</v>
      </c>
      <c r="G80" s="16">
        <v>0.439</v>
      </c>
      <c r="H80" s="16">
        <v>0.44</v>
      </c>
      <c r="I80" s="16">
        <v>0.46899999999999997</v>
      </c>
      <c r="J80" s="16">
        <v>0.47</v>
      </c>
      <c r="K80" s="16">
        <v>0.499</v>
      </c>
      <c r="L80" s="16">
        <v>0.5</v>
      </c>
      <c r="M80" s="16" t="s">
        <v>500</v>
      </c>
      <c r="O80" s="2"/>
      <c r="AE80" s="3" t="s">
        <v>50</v>
      </c>
      <c r="AF80" s="3">
        <v>6</v>
      </c>
      <c r="AG80" s="3">
        <f t="shared" si="0"/>
        <v>1</v>
      </c>
      <c r="AH80" s="3">
        <v>6</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v>7</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v>8</v>
      </c>
      <c r="AI82" s="3">
        <f t="shared" si="1"/>
        <v>0</v>
      </c>
      <c r="AJ82" s="3">
        <f t="shared" si="2"/>
        <v>0</v>
      </c>
      <c r="AK82" s="3">
        <f t="shared" si="3"/>
        <v>0</v>
      </c>
    </row>
    <row r="83" spans="2:37" x14ac:dyDescent="0.25">
      <c r="B83" s="2"/>
      <c r="D83" s="351" t="s">
        <v>55</v>
      </c>
      <c r="E83" s="351"/>
      <c r="F83" s="16" t="s">
        <v>500</v>
      </c>
      <c r="G83" s="16">
        <v>0.48899999999999999</v>
      </c>
      <c r="H83" s="16">
        <v>0.49</v>
      </c>
      <c r="I83" s="16">
        <v>0.51900000000000002</v>
      </c>
      <c r="J83" s="16">
        <v>0.52</v>
      </c>
      <c r="K83" s="16">
        <v>0.54900000000000004</v>
      </c>
      <c r="L83" s="16">
        <v>0.55000000000000004</v>
      </c>
      <c r="M83" s="16" t="s">
        <v>500</v>
      </c>
      <c r="O83" s="2"/>
      <c r="AE83" s="3" t="s">
        <v>55</v>
      </c>
      <c r="AF83" s="3">
        <v>9</v>
      </c>
      <c r="AG83" s="3">
        <f t="shared" si="0"/>
        <v>1</v>
      </c>
      <c r="AH83" s="3">
        <v>9</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v>10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v>11</v>
      </c>
      <c r="AI85" s="3">
        <f t="shared" si="1"/>
        <v>0</v>
      </c>
      <c r="AJ85" s="3">
        <f t="shared" si="2"/>
        <v>0</v>
      </c>
      <c r="AK85" s="3">
        <f t="shared" si="3"/>
        <v>0</v>
      </c>
    </row>
    <row r="86" spans="2:37" x14ac:dyDescent="0.25">
      <c r="B86" s="2"/>
      <c r="D86" s="351" t="s">
        <v>58</v>
      </c>
      <c r="E86" s="351"/>
      <c r="F86" s="16" t="s">
        <v>500</v>
      </c>
      <c r="G86" s="16">
        <v>0.53900000000000003</v>
      </c>
      <c r="H86" s="16">
        <v>0.54</v>
      </c>
      <c r="I86" s="16">
        <v>0.56899999999999995</v>
      </c>
      <c r="J86" s="16">
        <v>0.56999999999999995</v>
      </c>
      <c r="K86" s="16">
        <v>0.59899999999999998</v>
      </c>
      <c r="L86" s="16" t="s">
        <v>500</v>
      </c>
      <c r="M86" s="16">
        <v>0.6</v>
      </c>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6.5" customHeight="1" x14ac:dyDescent="0.25">
      <c r="B97" s="2"/>
      <c r="D97" s="350" t="s">
        <v>35</v>
      </c>
      <c r="E97" s="350"/>
      <c r="F97" s="335" t="s">
        <v>1869</v>
      </c>
      <c r="G97" s="335"/>
      <c r="H97" s="335"/>
      <c r="I97" s="335"/>
      <c r="J97" s="335"/>
      <c r="K97" s="335"/>
      <c r="L97" s="335"/>
      <c r="M97" s="335"/>
      <c r="O97" s="2"/>
    </row>
    <row r="98" spans="2:15" ht="46.5" customHeight="1" x14ac:dyDescent="0.25">
      <c r="B98" s="2"/>
      <c r="D98" s="350" t="s">
        <v>36</v>
      </c>
      <c r="E98" s="350"/>
      <c r="F98" s="335" t="s">
        <v>1870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Programación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97" priority="31">
      <formula>+IF($F$43="no",1,0)</formula>
    </cfRule>
  </conditionalFormatting>
  <conditionalFormatting sqref="F32:M33">
    <cfRule type="expression" dxfId="596" priority="30">
      <formula>+IF($Q$30="NA",1,0)</formula>
    </cfRule>
  </conditionalFormatting>
  <conditionalFormatting sqref="F33:M33">
    <cfRule type="expression" dxfId="595" priority="29">
      <formula>+IF($Q$33=0,1,0)</formula>
    </cfRule>
  </conditionalFormatting>
  <conditionalFormatting sqref="F47:M47">
    <cfRule type="expression" dxfId="594" priority="28">
      <formula>+IF($Q$47=0,1,0)</formula>
    </cfRule>
  </conditionalFormatting>
  <conditionalFormatting sqref="F73:G73">
    <cfRule type="cellIs" dxfId="593" priority="14" operator="equal">
      <formula>"optimo"</formula>
    </cfRule>
    <cfRule type="cellIs" dxfId="592" priority="15" operator="equal">
      <formula>"critico"</formula>
    </cfRule>
  </conditionalFormatting>
  <conditionalFormatting sqref="H73:I73">
    <cfRule type="cellIs" dxfId="591" priority="12" operator="equal">
      <formula>"Adecuado"</formula>
    </cfRule>
    <cfRule type="cellIs" dxfId="590" priority="13" operator="equal">
      <formula>"en riesgo"</formula>
    </cfRule>
  </conditionalFormatting>
  <conditionalFormatting sqref="J73:K73">
    <cfRule type="cellIs" dxfId="589" priority="10" operator="equal">
      <formula>"Adecuado"</formula>
    </cfRule>
    <cfRule type="cellIs" dxfId="588" priority="11" operator="equal">
      <formula>"en riesgo"</formula>
    </cfRule>
  </conditionalFormatting>
  <conditionalFormatting sqref="L73:M73">
    <cfRule type="cellIs" dxfId="587" priority="8" operator="equal">
      <formula>"optimo"</formula>
    </cfRule>
    <cfRule type="cellIs" dxfId="586" priority="9" operator="equal">
      <formula>"critico"</formula>
    </cfRule>
  </conditionalFormatting>
  <conditionalFormatting sqref="F75:M86">
    <cfRule type="expression" dxfId="585" priority="7">
      <formula>+IF($AK75=0,1)</formula>
    </cfRule>
  </conditionalFormatting>
  <conditionalFormatting sqref="F103:G104">
    <cfRule type="expression" dxfId="584" priority="6">
      <formula>+IF($G$102="No",1,0)</formula>
    </cfRule>
  </conditionalFormatting>
  <conditionalFormatting sqref="F51">
    <cfRule type="expression" dxfId="583" priority="5">
      <formula>+IF($F$43="no",1,0)</formula>
    </cfRule>
  </conditionalFormatting>
  <conditionalFormatting sqref="I51">
    <cfRule type="expression" dxfId="58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3">
    <tabColor rgb="FF0070C0"/>
  </sheetPr>
  <dimension ref="B1:AV113"/>
  <sheetViews>
    <sheetView zoomScaleNormal="100" workbookViewId="0">
      <selection activeCell="R3" sqref="R3"/>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1371</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61" t="s">
        <v>895</v>
      </c>
      <c r="G29" s="361"/>
      <c r="H29" s="361"/>
      <c r="I29" s="361"/>
      <c r="J29" s="361"/>
      <c r="K29" s="361"/>
      <c r="L29" s="361"/>
      <c r="M29" s="361"/>
      <c r="O29" s="106"/>
      <c r="P29" s="105" t="s">
        <v>1990</v>
      </c>
    </row>
    <row r="30" spans="2:17" ht="18" customHeight="1" x14ac:dyDescent="0.25">
      <c r="B30" s="106"/>
      <c r="D30" s="395" t="s">
        <v>21</v>
      </c>
      <c r="E30" s="396"/>
      <c r="F30" s="116" t="s">
        <v>22</v>
      </c>
      <c r="G30" s="399" t="s">
        <v>5</v>
      </c>
      <c r="H30" s="400"/>
      <c r="I30" s="400"/>
      <c r="J30" s="400"/>
      <c r="K30" s="400"/>
      <c r="L30" s="400"/>
      <c r="M30" s="401"/>
      <c r="O30" s="106"/>
      <c r="Q30" s="105" t="str">
        <f>+IFERROR(VLOOKUP(G31,[1]base!$A$9:$C$25,3,FALSE),"")</f>
        <v>NA</v>
      </c>
    </row>
    <row r="31" spans="2:17" ht="24" customHeight="1" x14ac:dyDescent="0.25">
      <c r="B31" s="106"/>
      <c r="D31" s="397"/>
      <c r="E31" s="398"/>
      <c r="F31" s="107" t="str">
        <f>+IFERROR(VLOOKUP(G31,[1]base!$A$9:$B$25,2,FALSE),"")</f>
        <v>MPE1</v>
      </c>
      <c r="G31" s="380" t="str">
        <f>+IFERROR(VLOOKUP($S$12,[1]Hoja1!$B$5:$AT$190,3,FALSE),"")</f>
        <v>Direccionamiento Estratégico</v>
      </c>
      <c r="H31" s="381"/>
      <c r="I31" s="381"/>
      <c r="J31" s="381"/>
      <c r="K31" s="381"/>
      <c r="L31" s="381"/>
      <c r="M31" s="382"/>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44.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Subdirector(a) Programación</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581" priority="34">
      <formula>+IF($F$43="no",1,0)</formula>
    </cfRule>
  </conditionalFormatting>
  <conditionalFormatting sqref="F32:M33">
    <cfRule type="expression" dxfId="580" priority="33">
      <formula>+IF($Q$30="NA",1,0)</formula>
    </cfRule>
  </conditionalFormatting>
  <conditionalFormatting sqref="F33:M33">
    <cfRule type="expression" dxfId="579" priority="32">
      <formula>+IF($Q$33=0,1,0)</formula>
    </cfRule>
  </conditionalFormatting>
  <conditionalFormatting sqref="F47:M47">
    <cfRule type="expression" dxfId="578" priority="31">
      <formula>+IF($Q$47=0,1,0)</formula>
    </cfRule>
  </conditionalFormatting>
  <conditionalFormatting sqref="AC75:AC78">
    <cfRule type="expression" dxfId="577" priority="25">
      <formula>+IF(AC$73=0,1,0)</formula>
    </cfRule>
  </conditionalFormatting>
  <conditionalFormatting sqref="S81:S84">
    <cfRule type="expression" dxfId="576" priority="24">
      <formula>+IF(S$79=0,1,0)</formula>
    </cfRule>
  </conditionalFormatting>
  <conditionalFormatting sqref="U81:U84">
    <cfRule type="expression" dxfId="575" priority="23">
      <formula>+IF(U$79=0,1,0)</formula>
    </cfRule>
  </conditionalFormatting>
  <conditionalFormatting sqref="W81:W84">
    <cfRule type="expression" dxfId="574" priority="22">
      <formula>+IF(W$79=0,1,0)</formula>
    </cfRule>
  </conditionalFormatting>
  <conditionalFormatting sqref="Y81:Y84">
    <cfRule type="expression" dxfId="573" priority="21">
      <formula>+IF(Y$79=0,1,0)</formula>
    </cfRule>
  </conditionalFormatting>
  <conditionalFormatting sqref="AA81:AA84">
    <cfRule type="expression" dxfId="572" priority="20">
      <formula>+IF(AA$79=0,1,0)</formula>
    </cfRule>
  </conditionalFormatting>
  <conditionalFormatting sqref="AC81:AC84">
    <cfRule type="expression" dxfId="571" priority="19">
      <formula>+IF(AC$79=0,1,0)</formula>
    </cfRule>
  </conditionalFormatting>
  <conditionalFormatting sqref="F73:G73">
    <cfRule type="cellIs" dxfId="570" priority="17" operator="equal">
      <formula>"optimo"</formula>
    </cfRule>
    <cfRule type="cellIs" dxfId="569" priority="18" operator="equal">
      <formula>"critico"</formula>
    </cfRule>
  </conditionalFormatting>
  <conditionalFormatting sqref="H73:I73">
    <cfRule type="cellIs" dxfId="568" priority="15" operator="equal">
      <formula>"Adecuado"</formula>
    </cfRule>
    <cfRule type="cellIs" dxfId="567" priority="16" operator="equal">
      <formula>"en riesgo"</formula>
    </cfRule>
  </conditionalFormatting>
  <conditionalFormatting sqref="J73:K73">
    <cfRule type="cellIs" dxfId="566" priority="13" operator="equal">
      <formula>"Adecuado"</formula>
    </cfRule>
    <cfRule type="cellIs" dxfId="565" priority="14" operator="equal">
      <formula>"en riesgo"</formula>
    </cfRule>
  </conditionalFormatting>
  <conditionalFormatting sqref="L73:M73">
    <cfRule type="cellIs" dxfId="564" priority="11" operator="equal">
      <formula>"optimo"</formula>
    </cfRule>
    <cfRule type="cellIs" dxfId="563" priority="12" operator="equal">
      <formula>"critico"</formula>
    </cfRule>
  </conditionalFormatting>
  <conditionalFormatting sqref="F75:M76">
    <cfRule type="expression" dxfId="562" priority="10">
      <formula>+IF($AK75=0,1)</formula>
    </cfRule>
  </conditionalFormatting>
  <conditionalFormatting sqref="F103:G104">
    <cfRule type="expression" dxfId="561" priority="9">
      <formula>+IF($G$102="No",1,0)</formula>
    </cfRule>
  </conditionalFormatting>
  <conditionalFormatting sqref="F51">
    <cfRule type="expression" dxfId="560" priority="8">
      <formula>+IF($F$43="no",1,0)</formula>
    </cfRule>
  </conditionalFormatting>
  <conditionalFormatting sqref="I51">
    <cfRule type="expression" dxfId="559" priority="7">
      <formula>+IF($F$51="no",1,0)</formula>
    </cfRule>
  </conditionalFormatting>
  <conditionalFormatting sqref="F77:F86 M77:M86">
    <cfRule type="expression" dxfId="558" priority="2">
      <formula>+IF($AK77=0,1)</formula>
    </cfRule>
  </conditionalFormatting>
  <conditionalFormatting sqref="G77:L87">
    <cfRule type="expression" dxfId="557"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0">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1556</v>
      </c>
      <c r="O10" s="2"/>
    </row>
    <row r="11" spans="2:24" ht="3.95" customHeight="1" x14ac:dyDescent="0.25">
      <c r="B11" s="2"/>
      <c r="D11" s="6"/>
      <c r="O11" s="2"/>
    </row>
    <row r="12" spans="2:24" ht="36" customHeight="1" x14ac:dyDescent="0.25">
      <c r="B12" s="2"/>
      <c r="D12" s="329" t="s">
        <v>5</v>
      </c>
      <c r="E12" s="330"/>
      <c r="F12" s="331" t="s">
        <v>1557</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1573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v>0</v>
      </c>
      <c r="G22" s="328" t="s">
        <v>9</v>
      </c>
      <c r="H22" s="328"/>
      <c r="I22" s="8">
        <v>16</v>
      </c>
      <c r="K22" s="328" t="s">
        <v>10</v>
      </c>
      <c r="L22" s="328"/>
      <c r="M22" s="9" t="s">
        <v>496</v>
      </c>
      <c r="O22" s="2"/>
    </row>
    <row r="23" spans="2:17" ht="19.5" customHeight="1" x14ac:dyDescent="0.25">
      <c r="B23" s="2"/>
      <c r="D23" s="328" t="s">
        <v>11</v>
      </c>
      <c r="E23" s="328"/>
      <c r="F23" s="4" t="s">
        <v>71</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411</v>
      </c>
      <c r="G31" s="331" t="s">
        <v>412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500</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500</v>
      </c>
      <c r="G51" s="328" t="s">
        <v>32</v>
      </c>
      <c r="H51" s="328"/>
      <c r="I51" s="7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1558</v>
      </c>
      <c r="G59" s="464"/>
      <c r="H59" s="464"/>
      <c r="I59" s="464"/>
      <c r="J59" s="464"/>
      <c r="K59" s="464"/>
      <c r="L59" s="464"/>
      <c r="M59" s="464"/>
      <c r="O59" s="2"/>
    </row>
    <row r="60" spans="2:15" ht="42.75" customHeight="1" x14ac:dyDescent="0.25">
      <c r="B60" s="2"/>
      <c r="D60" s="350" t="s">
        <v>35</v>
      </c>
      <c r="E60" s="350"/>
      <c r="F60" s="335" t="s">
        <v>1559</v>
      </c>
      <c r="G60" s="335"/>
      <c r="H60" s="335"/>
      <c r="I60" s="335"/>
      <c r="J60" s="335"/>
      <c r="K60" s="335"/>
      <c r="L60" s="335"/>
      <c r="M60" s="335"/>
      <c r="O60" s="2"/>
    </row>
    <row r="61" spans="2:15" ht="42.75" customHeight="1" x14ac:dyDescent="0.25">
      <c r="B61" s="2"/>
      <c r="D61" s="350" t="s">
        <v>36</v>
      </c>
      <c r="E61" s="350"/>
      <c r="F61" s="465" t="s">
        <v>1560</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0.11899999999999999</v>
      </c>
      <c r="H77" s="16">
        <v>0.12</v>
      </c>
      <c r="I77" s="16">
        <v>0.17899999999999999</v>
      </c>
      <c r="J77" s="16">
        <v>0.18</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0.36899999999999999</v>
      </c>
      <c r="H80" s="16">
        <v>0.37</v>
      </c>
      <c r="I80" s="16">
        <v>0.42899999999999999</v>
      </c>
      <c r="J80" s="16">
        <v>0.43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0.61899999999999999</v>
      </c>
      <c r="H83" s="16">
        <v>0.62</v>
      </c>
      <c r="I83" s="16">
        <v>0.67900000000000005</v>
      </c>
      <c r="J83" s="16">
        <v>0.68</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0.86899999999999999</v>
      </c>
      <c r="H86" s="16">
        <v>0.87</v>
      </c>
      <c r="I86" s="16">
        <v>0.92900000000000005</v>
      </c>
      <c r="J86" s="16">
        <v>0.93</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1.75" customHeight="1" x14ac:dyDescent="0.25">
      <c r="B97" s="2"/>
      <c r="D97" s="350" t="s">
        <v>35</v>
      </c>
      <c r="E97" s="350"/>
      <c r="F97" s="335" t="s">
        <v>1574</v>
      </c>
      <c r="G97" s="335"/>
      <c r="H97" s="335"/>
      <c r="I97" s="335"/>
      <c r="J97" s="335"/>
      <c r="K97" s="335"/>
      <c r="L97" s="335"/>
      <c r="M97" s="335"/>
      <c r="O97" s="2"/>
    </row>
    <row r="98" spans="2:15" ht="51.75" customHeight="1" x14ac:dyDescent="0.25">
      <c r="B98" s="2"/>
      <c r="D98" s="350" t="s">
        <v>36</v>
      </c>
      <c r="E98" s="350"/>
      <c r="F98" s="335" t="s">
        <v>1561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General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56" priority="31">
      <formula>+IF($F$43="no",1,0)</formula>
    </cfRule>
  </conditionalFormatting>
  <conditionalFormatting sqref="F32:M33">
    <cfRule type="expression" dxfId="555" priority="30">
      <formula>+IF($Q$30="NA",1,0)</formula>
    </cfRule>
  </conditionalFormatting>
  <conditionalFormatting sqref="F33:M33">
    <cfRule type="expression" dxfId="554" priority="29">
      <formula>+IF($Q$33=0,1,0)</formula>
    </cfRule>
  </conditionalFormatting>
  <conditionalFormatting sqref="F47:M47">
    <cfRule type="expression" dxfId="553" priority="28">
      <formula>+IF($Q$47=0,1,0)</formula>
    </cfRule>
  </conditionalFormatting>
  <conditionalFormatting sqref="F73:G73">
    <cfRule type="cellIs" dxfId="552" priority="14" operator="equal">
      <formula>"optimo"</formula>
    </cfRule>
    <cfRule type="cellIs" dxfId="551" priority="15" operator="equal">
      <formula>"critico"</formula>
    </cfRule>
  </conditionalFormatting>
  <conditionalFormatting sqref="H73:I73">
    <cfRule type="cellIs" dxfId="550" priority="12" operator="equal">
      <formula>"Adecuado"</formula>
    </cfRule>
    <cfRule type="cellIs" dxfId="549" priority="13" operator="equal">
      <formula>"en riesgo"</formula>
    </cfRule>
  </conditionalFormatting>
  <conditionalFormatting sqref="J73:K73">
    <cfRule type="cellIs" dxfId="548" priority="10" operator="equal">
      <formula>"Adecuado"</formula>
    </cfRule>
    <cfRule type="cellIs" dxfId="547" priority="11" operator="equal">
      <formula>"en riesgo"</formula>
    </cfRule>
  </conditionalFormatting>
  <conditionalFormatting sqref="L73:M73">
    <cfRule type="cellIs" dxfId="546" priority="8" operator="equal">
      <formula>"optimo"</formula>
    </cfRule>
    <cfRule type="cellIs" dxfId="545" priority="9" operator="equal">
      <formula>"critico"</formula>
    </cfRule>
  </conditionalFormatting>
  <conditionalFormatting sqref="F75:M86">
    <cfRule type="expression" dxfId="544" priority="7">
      <formula>+IF($AK75=0,1)</formula>
    </cfRule>
  </conditionalFormatting>
  <conditionalFormatting sqref="F103:G104">
    <cfRule type="expression" dxfId="543" priority="6">
      <formula>+IF($G$102="No",1,0)</formula>
    </cfRule>
  </conditionalFormatting>
  <conditionalFormatting sqref="F51">
    <cfRule type="expression" dxfId="542" priority="5">
      <formula>+IF($F$43="no",1,0)</formula>
    </cfRule>
  </conditionalFormatting>
  <conditionalFormatting sqref="I51">
    <cfRule type="expression" dxfId="54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1">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428</v>
      </c>
      <c r="O10" s="2"/>
    </row>
    <row r="11" spans="2:24" ht="3.95" customHeight="1" x14ac:dyDescent="0.25">
      <c r="B11" s="2"/>
      <c r="D11" s="6"/>
      <c r="O11" s="2"/>
    </row>
    <row r="12" spans="2:24" ht="36" customHeight="1" x14ac:dyDescent="0.25">
      <c r="B12" s="2"/>
      <c r="D12" s="329" t="s">
        <v>5</v>
      </c>
      <c r="E12" s="330"/>
      <c r="F12" s="331" t="s">
        <v>1428</v>
      </c>
      <c r="G12" s="332"/>
      <c r="H12" s="332"/>
      <c r="I12" s="332"/>
      <c r="J12" s="332"/>
      <c r="K12" s="332"/>
      <c r="L12" s="332"/>
      <c r="M12" s="333"/>
      <c r="O12" s="2"/>
      <c r="W12" s="3" t="str">
        <f>+F23</f>
        <v>Anual</v>
      </c>
      <c r="X12" s="3" t="str">
        <f>+F71</f>
        <v>Diciembre</v>
      </c>
    </row>
    <row r="13" spans="2:24" ht="3.95" customHeight="1" x14ac:dyDescent="0.25">
      <c r="B13" s="2"/>
      <c r="O13" s="2"/>
    </row>
    <row r="14" spans="2:24" ht="38.25" customHeight="1" x14ac:dyDescent="0.25">
      <c r="B14" s="2"/>
      <c r="D14" s="329" t="s">
        <v>6</v>
      </c>
      <c r="E14" s="330"/>
      <c r="F14" s="331" t="s">
        <v>1429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v>66</v>
      </c>
      <c r="G22" s="328" t="s">
        <v>9</v>
      </c>
      <c r="H22" s="328"/>
      <c r="I22" s="29">
        <v>66</v>
      </c>
      <c r="K22" s="328" t="s">
        <v>10</v>
      </c>
      <c r="L22" s="328"/>
      <c r="M22" s="9" t="s">
        <v>496</v>
      </c>
      <c r="O22" s="2"/>
    </row>
    <row r="23" spans="2:17" ht="19.5" customHeight="1" x14ac:dyDescent="0.25">
      <c r="B23" s="2"/>
      <c r="D23" s="328" t="s">
        <v>11</v>
      </c>
      <c r="E23" s="328"/>
      <c r="F23" s="4" t="s">
        <v>1253</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0</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136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1381</v>
      </c>
      <c r="G59" s="335"/>
      <c r="H59" s="335"/>
      <c r="I59" s="335"/>
      <c r="J59" s="335"/>
      <c r="K59" s="335"/>
      <c r="L59" s="335"/>
      <c r="M59" s="335"/>
      <c r="O59" s="2"/>
    </row>
    <row r="60" spans="2:15" ht="42" customHeight="1" x14ac:dyDescent="0.25">
      <c r="B60" s="2"/>
      <c r="D60" s="350" t="s">
        <v>35</v>
      </c>
      <c r="E60" s="350"/>
      <c r="F60" s="335" t="s">
        <v>1382</v>
      </c>
      <c r="G60" s="335"/>
      <c r="H60" s="335"/>
      <c r="I60" s="335"/>
      <c r="J60" s="335"/>
      <c r="K60" s="335"/>
      <c r="L60" s="335"/>
      <c r="M60" s="335"/>
      <c r="O60" s="2"/>
    </row>
    <row r="61" spans="2:15" ht="42" customHeight="1" x14ac:dyDescent="0.25">
      <c r="B61" s="2"/>
      <c r="D61" s="350" t="s">
        <v>36</v>
      </c>
      <c r="E61" s="350"/>
      <c r="F61" s="331" t="s">
        <v>1383</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t="s">
        <v>1374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1384</v>
      </c>
      <c r="G97" s="335"/>
      <c r="H97" s="335"/>
      <c r="I97" s="335"/>
      <c r="J97" s="335"/>
      <c r="K97" s="335"/>
      <c r="L97" s="335"/>
      <c r="M97" s="335"/>
      <c r="O97" s="2"/>
    </row>
    <row r="98" spans="2:15" ht="53.25" customHeight="1" x14ac:dyDescent="0.25">
      <c r="B98" s="2"/>
      <c r="D98" s="350" t="s">
        <v>36</v>
      </c>
      <c r="E98" s="350"/>
      <c r="F98" s="335" t="s">
        <v>1385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1375</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40" priority="31">
      <formula>+IF($F$43="no",1,0)</formula>
    </cfRule>
  </conditionalFormatting>
  <conditionalFormatting sqref="F32:M33">
    <cfRule type="expression" dxfId="539" priority="30">
      <formula>+IF($Q$30="NA",1,0)</formula>
    </cfRule>
  </conditionalFormatting>
  <conditionalFormatting sqref="F33:M33">
    <cfRule type="expression" dxfId="538" priority="29">
      <formula>+IF($Q$33=0,1,0)</formula>
    </cfRule>
  </conditionalFormatting>
  <conditionalFormatting sqref="F47:M47">
    <cfRule type="expression" dxfId="537" priority="28">
      <formula>+IF($Q$47=0,1,0)</formula>
    </cfRule>
  </conditionalFormatting>
  <conditionalFormatting sqref="F73:G73">
    <cfRule type="cellIs" dxfId="536" priority="14" operator="equal">
      <formula>"optimo"</formula>
    </cfRule>
    <cfRule type="cellIs" dxfId="535" priority="15" operator="equal">
      <formula>"critico"</formula>
    </cfRule>
  </conditionalFormatting>
  <conditionalFormatting sqref="H73:I73">
    <cfRule type="cellIs" dxfId="534" priority="12" operator="equal">
      <formula>"Adecuado"</formula>
    </cfRule>
    <cfRule type="cellIs" dxfId="533" priority="13" operator="equal">
      <formula>"en riesgo"</formula>
    </cfRule>
  </conditionalFormatting>
  <conditionalFormatting sqref="J73:K73">
    <cfRule type="cellIs" dxfId="532" priority="10" operator="equal">
      <formula>"Adecuado"</formula>
    </cfRule>
    <cfRule type="cellIs" dxfId="531" priority="11" operator="equal">
      <formula>"en riesgo"</formula>
    </cfRule>
  </conditionalFormatting>
  <conditionalFormatting sqref="L73:M73">
    <cfRule type="cellIs" dxfId="530" priority="8" operator="equal">
      <formula>"optimo"</formula>
    </cfRule>
    <cfRule type="cellIs" dxfId="529" priority="9" operator="equal">
      <formula>"critico"</formula>
    </cfRule>
  </conditionalFormatting>
  <conditionalFormatting sqref="F75:M86">
    <cfRule type="expression" dxfId="528" priority="7">
      <formula>+IF($AK75=0,1)</formula>
    </cfRule>
  </conditionalFormatting>
  <conditionalFormatting sqref="F103:G104">
    <cfRule type="expression" dxfId="527" priority="6">
      <formula>+IF($G$102="No",1,0)</formula>
    </cfRule>
  </conditionalFormatting>
  <conditionalFormatting sqref="F51">
    <cfRule type="expression" dxfId="526" priority="5">
      <formula>+IF($F$43="no",1,0)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2">
    <tabColor rgb="FF0070C0"/>
  </sheetPr>
  <dimension ref="B1:AV113"/>
  <sheetViews>
    <sheetView topLeftCell="A55"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429</v>
      </c>
      <c r="O10" s="2"/>
    </row>
    <row r="11" spans="2:24" ht="3.95" customHeight="1" x14ac:dyDescent="0.25">
      <c r="B11" s="2"/>
      <c r="D11" s="6"/>
      <c r="O11" s="2"/>
    </row>
    <row r="12" spans="2:24" ht="36" customHeight="1" x14ac:dyDescent="0.25">
      <c r="B12" s="2"/>
      <c r="D12" s="329" t="s">
        <v>5</v>
      </c>
      <c r="E12" s="330"/>
      <c r="F12" s="331" t="s">
        <v>1590</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1422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0</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2"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1423</v>
      </c>
      <c r="G59" s="335"/>
      <c r="H59" s="335"/>
      <c r="I59" s="335"/>
      <c r="J59" s="335"/>
      <c r="K59" s="335"/>
      <c r="L59" s="335"/>
      <c r="M59" s="335"/>
      <c r="O59" s="2"/>
    </row>
    <row r="60" spans="2:15" ht="66" customHeight="1" x14ac:dyDescent="0.25">
      <c r="B60" s="2"/>
      <c r="D60" s="350" t="s">
        <v>35</v>
      </c>
      <c r="E60" s="350"/>
      <c r="F60" s="335" t="s">
        <v>1424</v>
      </c>
      <c r="G60" s="335"/>
      <c r="H60" s="335"/>
      <c r="I60" s="335"/>
      <c r="J60" s="335"/>
      <c r="K60" s="335"/>
      <c r="L60" s="335"/>
      <c r="M60" s="335"/>
      <c r="O60" s="2"/>
    </row>
    <row r="61" spans="2:15" ht="41.25" customHeight="1" x14ac:dyDescent="0.25">
      <c r="B61" s="2"/>
      <c r="D61" s="350" t="s">
        <v>36</v>
      </c>
      <c r="E61" s="350"/>
      <c r="F61" s="331" t="s">
        <v>1425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0.06</v>
      </c>
      <c r="H77" s="16">
        <v>6.0999999999999999E-2</v>
      </c>
      <c r="I77" s="16">
        <v>0.1</v>
      </c>
      <c r="J77" s="16">
        <v>0.10100000000000001</v>
      </c>
      <c r="K77" s="16">
        <v>0.14899999999999999</v>
      </c>
      <c r="L77" s="16" t="s">
        <v>500</v>
      </c>
      <c r="M77" s="16">
        <v>0.15</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v>
      </c>
      <c r="H80" s="16">
        <v>0.20100000000000001</v>
      </c>
      <c r="I80" s="16">
        <v>0.3</v>
      </c>
      <c r="J80" s="16">
        <v>0.30099999999999999</v>
      </c>
      <c r="K80" s="16">
        <v>0.34899999999999998</v>
      </c>
      <c r="L80" s="16"/>
      <c r="M80" s="16">
        <v>0.35</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v>
      </c>
      <c r="H83" s="16">
        <v>0.501</v>
      </c>
      <c r="I83" s="16">
        <v>0.65</v>
      </c>
      <c r="J83" s="16">
        <v>0.65100000000000002</v>
      </c>
      <c r="K83" s="16">
        <v>0.749</v>
      </c>
      <c r="L83" s="16" t="s">
        <v>500</v>
      </c>
      <c r="M83" s="16">
        <v>0.75</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1426</v>
      </c>
      <c r="G97" s="335"/>
      <c r="H97" s="335"/>
      <c r="I97" s="335"/>
      <c r="J97" s="335"/>
      <c r="K97" s="335"/>
      <c r="L97" s="335"/>
      <c r="M97" s="335"/>
      <c r="O97" s="2"/>
    </row>
    <row r="98" spans="2:15" ht="53.25" customHeight="1" x14ac:dyDescent="0.25">
      <c r="B98" s="2"/>
      <c r="D98" s="350" t="s">
        <v>36</v>
      </c>
      <c r="E98" s="350"/>
      <c r="F98" s="335" t="s">
        <v>1426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1880</v>
      </c>
      <c r="K103" s="21"/>
      <c r="O103" s="2"/>
    </row>
    <row r="104" spans="2:15" ht="27.75" customHeight="1" x14ac:dyDescent="0.25">
      <c r="B104" s="2"/>
      <c r="D104" s="322"/>
      <c r="E104" s="323"/>
      <c r="F104" s="19" t="s">
        <v>67</v>
      </c>
      <c r="G104" s="324" t="s">
        <v>1881</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25" priority="31">
      <formula>+IF($F$43="no",1,0)</formula>
    </cfRule>
  </conditionalFormatting>
  <conditionalFormatting sqref="F32:M33">
    <cfRule type="expression" dxfId="524" priority="30">
      <formula>+IF($Q$30="NA",1,0)</formula>
    </cfRule>
  </conditionalFormatting>
  <conditionalFormatting sqref="F33:M33">
    <cfRule type="expression" dxfId="523" priority="29">
      <formula>+IF($Q$33=0,1,0)</formula>
    </cfRule>
  </conditionalFormatting>
  <conditionalFormatting sqref="F47:M47">
    <cfRule type="expression" dxfId="522" priority="28">
      <formula>+IF($Q$47=0,1,0)</formula>
    </cfRule>
  </conditionalFormatting>
  <conditionalFormatting sqref="F73:G73">
    <cfRule type="cellIs" dxfId="521" priority="14" operator="equal">
      <formula>"optimo"</formula>
    </cfRule>
    <cfRule type="cellIs" dxfId="520" priority="15" operator="equal">
      <formula>"critico"</formula>
    </cfRule>
  </conditionalFormatting>
  <conditionalFormatting sqref="H73:I73">
    <cfRule type="cellIs" dxfId="519" priority="12" operator="equal">
      <formula>"Adecuado"</formula>
    </cfRule>
    <cfRule type="cellIs" dxfId="518" priority="13" operator="equal">
      <formula>"en riesgo"</formula>
    </cfRule>
  </conditionalFormatting>
  <conditionalFormatting sqref="J73:K73">
    <cfRule type="cellIs" dxfId="517" priority="10" operator="equal">
      <formula>"Adecuado"</formula>
    </cfRule>
    <cfRule type="cellIs" dxfId="516" priority="11" operator="equal">
      <formula>"en riesgo"</formula>
    </cfRule>
  </conditionalFormatting>
  <conditionalFormatting sqref="L73:M73">
    <cfRule type="cellIs" dxfId="515" priority="8" operator="equal">
      <formula>"optimo"</formula>
    </cfRule>
    <cfRule type="cellIs" dxfId="514" priority="9" operator="equal">
      <formula>"critico"</formula>
    </cfRule>
  </conditionalFormatting>
  <conditionalFormatting sqref="F75:M86">
    <cfRule type="expression" dxfId="513" priority="7">
      <formula>+IF($AK75=0,1)</formula>
    </cfRule>
  </conditionalFormatting>
  <conditionalFormatting sqref="F103:G104">
    <cfRule type="expression" dxfId="512" priority="6">
      <formula>+IF($G$102="No",1,0)</formula>
    </cfRule>
  </conditionalFormatting>
  <conditionalFormatting sqref="F51">
    <cfRule type="expression" dxfId="511" priority="5">
      <formula>+IF($F$43="no",1,0)</formula>
    </cfRule>
  </conditionalFormatting>
  <conditionalFormatting sqref="I51">
    <cfRule type="expression" dxfId="51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3">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430</v>
      </c>
      <c r="O10" s="2"/>
    </row>
    <row r="11" spans="2:24" ht="3.95" customHeight="1" x14ac:dyDescent="0.25">
      <c r="B11" s="2"/>
      <c r="D11" s="6"/>
      <c r="O11" s="2"/>
    </row>
    <row r="12" spans="2:24" ht="36" customHeight="1" x14ac:dyDescent="0.25">
      <c r="B12" s="2"/>
      <c r="D12" s="329" t="s">
        <v>5</v>
      </c>
      <c r="E12" s="330"/>
      <c r="F12" s="331" t="s">
        <v>431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1417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0</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1418</v>
      </c>
      <c r="G59" s="335"/>
      <c r="H59" s="335"/>
      <c r="I59" s="335"/>
      <c r="J59" s="335"/>
      <c r="K59" s="335"/>
      <c r="L59" s="335"/>
      <c r="M59" s="335"/>
      <c r="O59" s="2"/>
    </row>
    <row r="60" spans="2:15" ht="45" customHeight="1" x14ac:dyDescent="0.25">
      <c r="B60" s="2"/>
      <c r="D60" s="350" t="s">
        <v>35</v>
      </c>
      <c r="E60" s="350"/>
      <c r="F60" s="335" t="s">
        <v>1419</v>
      </c>
      <c r="G60" s="335"/>
      <c r="H60" s="335"/>
      <c r="I60" s="335"/>
      <c r="J60" s="335"/>
      <c r="K60" s="335"/>
      <c r="L60" s="335"/>
      <c r="M60" s="335"/>
      <c r="O60" s="2"/>
    </row>
    <row r="61" spans="2:15" ht="45" customHeight="1" x14ac:dyDescent="0.25">
      <c r="B61" s="2"/>
      <c r="D61" s="350" t="s">
        <v>36</v>
      </c>
      <c r="E61" s="350"/>
      <c r="F61" s="331" t="s">
        <v>1420</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0.06</v>
      </c>
      <c r="H77" s="16">
        <v>6.0999999999999999E-2</v>
      </c>
      <c r="I77" s="16">
        <v>0.1</v>
      </c>
      <c r="J77" s="16">
        <v>0.10100000000000001</v>
      </c>
      <c r="K77" s="16">
        <v>0.14899999999999999</v>
      </c>
      <c r="L77" s="16" t="s">
        <v>500</v>
      </c>
      <c r="M77" s="16">
        <v>0.15</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v>
      </c>
      <c r="H80" s="16">
        <v>0.20100000000000001</v>
      </c>
      <c r="I80" s="16">
        <v>0.3</v>
      </c>
      <c r="J80" s="16">
        <v>0.30099999999999999</v>
      </c>
      <c r="K80" s="16">
        <v>0.34899999999999998</v>
      </c>
      <c r="L80" s="16" t="s">
        <v>500</v>
      </c>
      <c r="M80" s="16">
        <v>0.35</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v>
      </c>
      <c r="H83" s="16">
        <v>0.501</v>
      </c>
      <c r="I83" s="16">
        <v>0.65</v>
      </c>
      <c r="J83" s="16">
        <v>0.65100000000000002</v>
      </c>
      <c r="K83" s="16">
        <v>0.749</v>
      </c>
      <c r="L83" s="16" t="s">
        <v>500</v>
      </c>
      <c r="M83" s="16">
        <v>0.75</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0.85</v>
      </c>
      <c r="H86" s="16">
        <v>0.85099999999999998</v>
      </c>
      <c r="I86" s="16">
        <v>0.95</v>
      </c>
      <c r="J86" s="16">
        <v>0.95099999999999996</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1421</v>
      </c>
      <c r="G97" s="335"/>
      <c r="H97" s="335"/>
      <c r="I97" s="335"/>
      <c r="J97" s="335"/>
      <c r="K97" s="335"/>
      <c r="L97" s="335"/>
      <c r="M97" s="335"/>
      <c r="O97" s="2"/>
    </row>
    <row r="98" spans="2:15" ht="53.25" customHeight="1" x14ac:dyDescent="0.25">
      <c r="B98" s="2"/>
      <c r="D98" s="350" t="s">
        <v>36</v>
      </c>
      <c r="E98" s="350"/>
      <c r="F98" s="335" t="s">
        <v>1421</v>
      </c>
      <c r="G98" s="335"/>
      <c r="H98" s="335"/>
      <c r="I98" s="335"/>
      <c r="J98" s="335"/>
      <c r="K98" s="335"/>
      <c r="L98" s="335"/>
      <c r="M98" s="335"/>
      <c r="O98" s="2"/>
    </row>
    <row r="99" spans="2:15" ht="3.95" customHeight="1" x14ac:dyDescent="0.25">
      <c r="B99" s="2"/>
      <c r="O99" s="2"/>
    </row>
    <row r="100" spans="2:15" ht="87" customHeight="1" x14ac:dyDescent="0.25">
      <c r="B100" s="2"/>
      <c r="D100" s="329" t="s">
        <v>62</v>
      </c>
      <c r="E100" s="330"/>
      <c r="F100" s="331" t="s">
        <v>1376</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09" priority="31">
      <formula>+IF($F$43="no",1,0)</formula>
    </cfRule>
  </conditionalFormatting>
  <conditionalFormatting sqref="F32:M33">
    <cfRule type="expression" dxfId="508" priority="30">
      <formula>+IF($Q$30="NA",1,0)</formula>
    </cfRule>
  </conditionalFormatting>
  <conditionalFormatting sqref="F33:M33">
    <cfRule type="expression" dxfId="507" priority="29">
      <formula>+IF($Q$33=0,1,0)</formula>
    </cfRule>
  </conditionalFormatting>
  <conditionalFormatting sqref="F47:M47">
    <cfRule type="expression" dxfId="506" priority="28">
      <formula>+IF($Q$47=0,1,0)</formula>
    </cfRule>
  </conditionalFormatting>
  <conditionalFormatting sqref="F73:G73">
    <cfRule type="cellIs" dxfId="505" priority="14" operator="equal">
      <formula>"optimo"</formula>
    </cfRule>
    <cfRule type="cellIs" dxfId="504" priority="15" operator="equal">
      <formula>"critico"</formula>
    </cfRule>
  </conditionalFormatting>
  <conditionalFormatting sqref="H73:I73">
    <cfRule type="cellIs" dxfId="503" priority="12" operator="equal">
      <formula>"Adecuado"</formula>
    </cfRule>
    <cfRule type="cellIs" dxfId="502" priority="13" operator="equal">
      <formula>"en riesgo"</formula>
    </cfRule>
  </conditionalFormatting>
  <conditionalFormatting sqref="J73:K73">
    <cfRule type="cellIs" dxfId="501" priority="10" operator="equal">
      <formula>"Adecuado"</formula>
    </cfRule>
    <cfRule type="cellIs" dxfId="500" priority="11" operator="equal">
      <formula>"en riesgo"</formula>
    </cfRule>
  </conditionalFormatting>
  <conditionalFormatting sqref="L73:M73">
    <cfRule type="cellIs" dxfId="499" priority="8" operator="equal">
      <formula>"optimo"</formula>
    </cfRule>
    <cfRule type="cellIs" dxfId="498" priority="9" operator="equal">
      <formula>"critico"</formula>
    </cfRule>
  </conditionalFormatting>
  <conditionalFormatting sqref="F75:M86">
    <cfRule type="expression" dxfId="497" priority="7">
      <formula>+IF($AK75=0,1)</formula>
    </cfRule>
  </conditionalFormatting>
  <conditionalFormatting sqref="F103:G104">
    <cfRule type="expression" dxfId="496" priority="6">
      <formula>+IF($G$102="No",1,0)</formula>
    </cfRule>
  </conditionalFormatting>
  <conditionalFormatting sqref="F51">
    <cfRule type="expression" dxfId="495" priority="5">
      <formula>+IF($F$43="no",1,0)</formula>
    </cfRule>
  </conditionalFormatting>
  <conditionalFormatting sqref="I51">
    <cfRule type="expression" dxfId="49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0070C0"/>
  </sheetPr>
  <dimension ref="B1:AV113"/>
  <sheetViews>
    <sheetView topLeftCell="A61"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130</v>
      </c>
      <c r="O10" s="2"/>
    </row>
    <row r="11" spans="2:24" ht="3.95" customHeight="1" x14ac:dyDescent="0.25">
      <c r="B11" s="2"/>
      <c r="D11" s="6"/>
      <c r="O11" s="2"/>
    </row>
    <row r="12" spans="2:24" ht="36" customHeight="1" x14ac:dyDescent="0.25">
      <c r="B12" s="2"/>
      <c r="D12" s="329" t="s">
        <v>5</v>
      </c>
      <c r="E12" s="330"/>
      <c r="F12" s="331" t="s">
        <v>131</v>
      </c>
      <c r="G12" s="332"/>
      <c r="H12" s="332"/>
      <c r="I12" s="332"/>
      <c r="J12" s="332"/>
      <c r="K12" s="332"/>
      <c r="L12" s="332"/>
      <c r="M12" s="333"/>
      <c r="O12" s="2"/>
      <c r="W12" s="3" t="str">
        <f>+F23</f>
        <v>Mensual</v>
      </c>
      <c r="X12" s="3" t="str">
        <f>+F71</f>
        <v>Mayo</v>
      </c>
    </row>
    <row r="13" spans="2:24" ht="3.95" customHeight="1" x14ac:dyDescent="0.25">
      <c r="B13" s="2"/>
      <c r="O13" s="2"/>
    </row>
    <row r="14" spans="2:24" ht="36" customHeight="1" x14ac:dyDescent="0.25">
      <c r="B14" s="2"/>
      <c r="D14" s="329" t="s">
        <v>6</v>
      </c>
      <c r="E14" s="330"/>
      <c r="F14" s="331" t="s">
        <v>606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872465</v>
      </c>
      <c r="G22" s="328" t="s">
        <v>9</v>
      </c>
      <c r="H22" s="328"/>
      <c r="I22" s="8">
        <v>1150000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607</v>
      </c>
      <c r="G59" s="335"/>
      <c r="H59" s="335"/>
      <c r="I59" s="335"/>
      <c r="J59" s="335"/>
      <c r="K59" s="335"/>
      <c r="L59" s="335"/>
      <c r="M59" s="335"/>
      <c r="O59" s="2"/>
    </row>
    <row r="60" spans="2:15" ht="27" customHeight="1" x14ac:dyDescent="0.25">
      <c r="B60" s="2"/>
      <c r="D60" s="350" t="s">
        <v>35</v>
      </c>
      <c r="E60" s="350"/>
      <c r="F60" s="335" t="s">
        <v>608</v>
      </c>
      <c r="G60" s="335"/>
      <c r="H60" s="335"/>
      <c r="I60" s="335"/>
      <c r="J60" s="335"/>
      <c r="K60" s="335"/>
      <c r="L60" s="335"/>
      <c r="M60" s="335"/>
      <c r="O60" s="2"/>
    </row>
    <row r="61" spans="2:15" ht="27" customHeight="1" x14ac:dyDescent="0.25">
      <c r="B61" s="2"/>
      <c r="D61" s="350" t="s">
        <v>36</v>
      </c>
      <c r="E61" s="350"/>
      <c r="F61" s="335" t="s">
        <v>590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49</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v>0.39900000000000002</v>
      </c>
      <c r="H79" s="16">
        <v>0.4</v>
      </c>
      <c r="I79" s="16">
        <v>0.59899999999999998</v>
      </c>
      <c r="J79" s="16">
        <v>0.6</v>
      </c>
      <c r="K79" s="16">
        <v>0.69899999999999995</v>
      </c>
      <c r="L79" s="16">
        <v>0.7</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51" t="s">
        <v>50</v>
      </c>
      <c r="E80" s="351"/>
      <c r="F80" s="16" t="s">
        <v>500</v>
      </c>
      <c r="G80" s="16">
        <v>0.499</v>
      </c>
      <c r="H80" s="16">
        <v>0.5</v>
      </c>
      <c r="I80" s="16">
        <v>0.69899999999999995</v>
      </c>
      <c r="J80" s="16">
        <v>0.7</v>
      </c>
      <c r="K80" s="16">
        <v>0.89900000000000002</v>
      </c>
      <c r="L80" s="16">
        <v>0.9</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0.499</v>
      </c>
      <c r="H81" s="16">
        <v>0.5</v>
      </c>
      <c r="I81" s="16">
        <v>0.69899999999999995</v>
      </c>
      <c r="J81" s="16">
        <v>0.7</v>
      </c>
      <c r="K81" s="16">
        <v>0.89900000000000002</v>
      </c>
      <c r="L81" s="16">
        <v>0.9</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86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591</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87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132</v>
      </c>
      <c r="K103" s="21"/>
      <c r="O103" s="2"/>
    </row>
    <row r="104" spans="2:15" ht="27.75" customHeight="1" x14ac:dyDescent="0.25">
      <c r="B104" s="2"/>
      <c r="D104" s="322"/>
      <c r="E104" s="323"/>
      <c r="F104" s="19" t="s">
        <v>67</v>
      </c>
      <c r="G104" s="324" t="s">
        <v>1729</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63" priority="31">
      <formula>+IF($F$43="no",1,0)</formula>
    </cfRule>
  </conditionalFormatting>
  <conditionalFormatting sqref="F32:M33">
    <cfRule type="expression" dxfId="3262" priority="30">
      <formula>+IF($Q$30="NA",1,0)</formula>
    </cfRule>
  </conditionalFormatting>
  <conditionalFormatting sqref="F33:M33">
    <cfRule type="expression" dxfId="3261" priority="29">
      <formula>+IF($Q$33=0,1,0)</formula>
    </cfRule>
  </conditionalFormatting>
  <conditionalFormatting sqref="F47:M47">
    <cfRule type="expression" dxfId="3260" priority="28">
      <formula>+IF($Q$47=0,1,0)</formula>
    </cfRule>
  </conditionalFormatting>
  <conditionalFormatting sqref="F73:G73">
    <cfRule type="cellIs" dxfId="3259" priority="26" operator="equal">
      <formula>"optimo"</formula>
    </cfRule>
    <cfRule type="cellIs" dxfId="3258" priority="27" operator="equal">
      <formula>"critico"</formula>
    </cfRule>
  </conditionalFormatting>
  <conditionalFormatting sqref="H73:I73">
    <cfRule type="cellIs" dxfId="3257" priority="24" operator="equal">
      <formula>"Adecuado"</formula>
    </cfRule>
    <cfRule type="cellIs" dxfId="3256" priority="25" operator="equal">
      <formula>"en riesgo"</formula>
    </cfRule>
  </conditionalFormatting>
  <conditionalFormatting sqref="J73:K73">
    <cfRule type="cellIs" dxfId="3255" priority="22" operator="equal">
      <formula>"Adecuado"</formula>
    </cfRule>
    <cfRule type="cellIs" dxfId="3254" priority="23" operator="equal">
      <formula>"en riesgo"</formula>
    </cfRule>
  </conditionalFormatting>
  <conditionalFormatting sqref="L73:M73">
    <cfRule type="cellIs" dxfId="3253" priority="20" operator="equal">
      <formula>"optimo"</formula>
    </cfRule>
    <cfRule type="cellIs" dxfId="3252" priority="21" operator="equal">
      <formula>"critico"</formula>
    </cfRule>
  </conditionalFormatting>
  <conditionalFormatting sqref="F75:M86">
    <cfRule type="expression" dxfId="3251" priority="19">
      <formula>+IF($AK75=0,1)</formula>
    </cfRule>
  </conditionalFormatting>
  <conditionalFormatting sqref="F103:G104">
    <cfRule type="expression" dxfId="3250" priority="18">
      <formula>+IF($G$102="No",1,0)</formula>
    </cfRule>
  </conditionalFormatting>
  <conditionalFormatting sqref="F51">
    <cfRule type="expression" dxfId="3249" priority="17">
      <formula>+IF($F$43="no",1,0)</formula>
    </cfRule>
  </conditionalFormatting>
  <conditionalFormatting sqref="I51">
    <cfRule type="expression" dxfId="3248" priority="1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4">
    <tabColor rgb="FF0070C0"/>
  </sheetPr>
  <dimension ref="B1:AV113"/>
  <sheetViews>
    <sheetView zoomScale="90" zoomScaleNormal="90" workbookViewId="0">
      <selection activeCell="W75" sqref="W7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432</v>
      </c>
      <c r="O10" s="2"/>
    </row>
    <row r="11" spans="2:24" ht="3.95" customHeight="1" x14ac:dyDescent="0.25">
      <c r="B11" s="2"/>
      <c r="D11" s="6"/>
      <c r="O11" s="2"/>
    </row>
    <row r="12" spans="2:24" ht="36" customHeight="1" x14ac:dyDescent="0.25">
      <c r="B12" s="2"/>
      <c r="D12" s="329" t="s">
        <v>5</v>
      </c>
      <c r="E12" s="330"/>
      <c r="F12" s="331" t="s">
        <v>433</v>
      </c>
      <c r="G12" s="332"/>
      <c r="H12" s="332"/>
      <c r="I12" s="332"/>
      <c r="J12" s="332"/>
      <c r="K12" s="332"/>
      <c r="L12" s="332"/>
      <c r="M12" s="333"/>
      <c r="O12" s="2"/>
      <c r="W12" s="3" t="str">
        <f>+F23</f>
        <v>Anual</v>
      </c>
      <c r="X12" s="3" t="str">
        <f>+F71</f>
        <v>Diciembre</v>
      </c>
    </row>
    <row r="13" spans="2:24" ht="3.95" customHeight="1" x14ac:dyDescent="0.25">
      <c r="B13" s="2"/>
      <c r="O13" s="2"/>
    </row>
    <row r="14" spans="2:24" ht="38.25" customHeight="1" x14ac:dyDescent="0.25">
      <c r="B14" s="2"/>
      <c r="D14" s="329" t="s">
        <v>6</v>
      </c>
      <c r="E14" s="330"/>
      <c r="F14" s="331" t="s">
        <v>1413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v>13</v>
      </c>
      <c r="G22" s="328" t="s">
        <v>9</v>
      </c>
      <c r="H22" s="328"/>
      <c r="I22" s="29">
        <v>3</v>
      </c>
      <c r="K22" s="328" t="s">
        <v>10</v>
      </c>
      <c r="L22" s="328"/>
      <c r="M22" s="9" t="s">
        <v>496</v>
      </c>
      <c r="O22" s="2"/>
    </row>
    <row r="23" spans="2:17" ht="19.5" customHeight="1" x14ac:dyDescent="0.25">
      <c r="B23" s="2"/>
      <c r="D23" s="328" t="s">
        <v>11</v>
      </c>
      <c r="E23" s="328"/>
      <c r="F23" s="4" t="s">
        <v>1253</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1130</v>
      </c>
      <c r="G45" s="331" t="s">
        <v>1131</v>
      </c>
      <c r="H45" s="332"/>
      <c r="I45" s="332"/>
      <c r="J45" s="332"/>
      <c r="K45" s="332"/>
      <c r="L45" s="332"/>
      <c r="M45" s="333"/>
      <c r="O45" s="2"/>
      <c r="Q45" s="3" t="str">
        <f>+IFERROR(VLOOKUP(G45,base!$A$41:$C$45,3,FALSE),"")</f>
        <v>admon</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0</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13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1414</v>
      </c>
      <c r="G59" s="335"/>
      <c r="H59" s="335"/>
      <c r="I59" s="335"/>
      <c r="J59" s="335"/>
      <c r="K59" s="335"/>
      <c r="L59" s="335"/>
      <c r="M59" s="335"/>
      <c r="O59" s="2"/>
    </row>
    <row r="60" spans="2:15" ht="44.25" customHeight="1" x14ac:dyDescent="0.25">
      <c r="B60" s="2"/>
      <c r="D60" s="350" t="s">
        <v>35</v>
      </c>
      <c r="E60" s="350"/>
      <c r="F60" s="335" t="s">
        <v>433</v>
      </c>
      <c r="G60" s="335"/>
      <c r="H60" s="335"/>
      <c r="I60" s="335"/>
      <c r="J60" s="335"/>
      <c r="K60" s="335"/>
      <c r="L60" s="335"/>
      <c r="M60" s="335"/>
      <c r="O60" s="2"/>
    </row>
    <row r="61" spans="2:15" ht="44.25" customHeight="1" x14ac:dyDescent="0.25">
      <c r="B61" s="2"/>
      <c r="D61" s="350" t="s">
        <v>36</v>
      </c>
      <c r="E61" s="350"/>
      <c r="F61" s="331" t="s">
        <v>1415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0.33</v>
      </c>
      <c r="H86" s="16">
        <v>0.33100000000000002</v>
      </c>
      <c r="I86" s="16">
        <v>0.66500000000000004</v>
      </c>
      <c r="J86" s="16">
        <v>0.66600000000000004</v>
      </c>
      <c r="K86" s="16">
        <v>0.999</v>
      </c>
      <c r="L86" s="16" t="s">
        <v>500</v>
      </c>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6.5" customHeight="1" x14ac:dyDescent="0.25">
      <c r="B97" s="2"/>
      <c r="D97" s="350" t="s">
        <v>35</v>
      </c>
      <c r="E97" s="350"/>
      <c r="F97" s="335" t="s">
        <v>1416</v>
      </c>
      <c r="G97" s="335"/>
      <c r="H97" s="335"/>
      <c r="I97" s="335"/>
      <c r="J97" s="335"/>
      <c r="K97" s="335"/>
      <c r="L97" s="335"/>
      <c r="M97" s="335"/>
      <c r="O97" s="2"/>
    </row>
    <row r="98" spans="2:15" ht="46.5" customHeight="1" x14ac:dyDescent="0.25">
      <c r="B98" s="2"/>
      <c r="D98" s="350" t="s">
        <v>36</v>
      </c>
      <c r="E98" s="350"/>
      <c r="F98" s="335" t="s">
        <v>1416</v>
      </c>
      <c r="G98" s="335"/>
      <c r="H98" s="335"/>
      <c r="I98" s="335"/>
      <c r="J98" s="335"/>
      <c r="K98" s="335"/>
      <c r="L98" s="335"/>
      <c r="M98" s="335"/>
      <c r="O98" s="2"/>
    </row>
    <row r="99" spans="2:15" ht="3.95" customHeight="1" x14ac:dyDescent="0.25">
      <c r="B99" s="2"/>
      <c r="O99" s="2"/>
    </row>
    <row r="100" spans="2:15" ht="143.25" customHeight="1" x14ac:dyDescent="0.25">
      <c r="B100" s="2"/>
      <c r="D100" s="329" t="s">
        <v>62</v>
      </c>
      <c r="E100" s="330"/>
      <c r="F100" s="403" t="s">
        <v>1430</v>
      </c>
      <c r="G100" s="406"/>
      <c r="H100" s="406"/>
      <c r="I100" s="406"/>
      <c r="J100" s="406"/>
      <c r="K100" s="406"/>
      <c r="L100" s="406"/>
      <c r="M100" s="407"/>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1882</v>
      </c>
      <c r="K103" s="21"/>
      <c r="O103" s="2"/>
    </row>
    <row r="104" spans="2:15" ht="27.75" customHeight="1" x14ac:dyDescent="0.25">
      <c r="B104" s="2"/>
      <c r="D104" s="322"/>
      <c r="E104" s="323"/>
      <c r="F104" s="19" t="s">
        <v>67</v>
      </c>
      <c r="G104" s="324" t="s">
        <v>1883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93" priority="31">
      <formula>+IF($F$43="no",1,0)</formula>
    </cfRule>
  </conditionalFormatting>
  <conditionalFormatting sqref="F32:M33">
    <cfRule type="expression" dxfId="492" priority="30">
      <formula>+IF($Q$30="NA",1,0)</formula>
    </cfRule>
  </conditionalFormatting>
  <conditionalFormatting sqref="F33:M33">
    <cfRule type="expression" dxfId="491" priority="29">
      <formula>+IF($Q$33=0,1,0)</formula>
    </cfRule>
  </conditionalFormatting>
  <conditionalFormatting sqref="F47:M47">
    <cfRule type="expression" dxfId="490" priority="28">
      <formula>+IF($Q$47=0,1,0)</formula>
    </cfRule>
  </conditionalFormatting>
  <conditionalFormatting sqref="F73:G73">
    <cfRule type="cellIs" dxfId="489" priority="14" operator="equal">
      <formula>"optimo"</formula>
    </cfRule>
    <cfRule type="cellIs" dxfId="488" priority="15" operator="equal">
      <formula>"critico"</formula>
    </cfRule>
  </conditionalFormatting>
  <conditionalFormatting sqref="H73:I73">
    <cfRule type="cellIs" dxfId="487" priority="12" operator="equal">
      <formula>"Adecuado"</formula>
    </cfRule>
    <cfRule type="cellIs" dxfId="486" priority="13" operator="equal">
      <formula>"en riesgo"</formula>
    </cfRule>
  </conditionalFormatting>
  <conditionalFormatting sqref="J73:K73">
    <cfRule type="cellIs" dxfId="485" priority="10" operator="equal">
      <formula>"Adecuado"</formula>
    </cfRule>
    <cfRule type="cellIs" dxfId="484" priority="11" operator="equal">
      <formula>"en riesgo"</formula>
    </cfRule>
  </conditionalFormatting>
  <conditionalFormatting sqref="L73:M73">
    <cfRule type="cellIs" dxfId="483" priority="8" operator="equal">
      <formula>"optimo"</formula>
    </cfRule>
    <cfRule type="cellIs" dxfId="482" priority="9" operator="equal">
      <formula>"critico"</formula>
    </cfRule>
  </conditionalFormatting>
  <conditionalFormatting sqref="F75:M86">
    <cfRule type="expression" dxfId="481" priority="7">
      <formula>+IF($AK75=0,1)</formula>
    </cfRule>
  </conditionalFormatting>
  <conditionalFormatting sqref="F103:G104">
    <cfRule type="expression" dxfId="480" priority="6">
      <formula>+IF($G$102="No",1,0)</formula>
    </cfRule>
  </conditionalFormatting>
  <conditionalFormatting sqref="F51">
    <cfRule type="expression" dxfId="479" priority="5">
      <formula>+IF($F$43="no",1,0)</formula>
    </cfRule>
  </conditionalFormatting>
  <conditionalFormatting sqref="I51">
    <cfRule type="expression" dxfId="47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5">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434</v>
      </c>
      <c r="O10" s="2"/>
    </row>
    <row r="11" spans="2:24" ht="3.95" customHeight="1" x14ac:dyDescent="0.25">
      <c r="B11" s="2"/>
      <c r="D11" s="6"/>
      <c r="O11" s="2"/>
    </row>
    <row r="12" spans="2:24" ht="36" customHeight="1" x14ac:dyDescent="0.25">
      <c r="B12" s="2"/>
      <c r="D12" s="329" t="s">
        <v>5</v>
      </c>
      <c r="E12" s="330"/>
      <c r="F12" s="331" t="s">
        <v>1431</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1408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0.28000000000000003</v>
      </c>
      <c r="G22" s="328" t="s">
        <v>9</v>
      </c>
      <c r="H22" s="328"/>
      <c r="I22" s="17">
        <v>0.85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31"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1409</v>
      </c>
      <c r="G59" s="335"/>
      <c r="H59" s="335"/>
      <c r="I59" s="335"/>
      <c r="J59" s="335"/>
      <c r="K59" s="335"/>
      <c r="L59" s="335"/>
      <c r="M59" s="335"/>
      <c r="O59" s="2"/>
    </row>
    <row r="60" spans="2:15" ht="36.75" customHeight="1" x14ac:dyDescent="0.25">
      <c r="B60" s="2"/>
      <c r="D60" s="350" t="s">
        <v>35</v>
      </c>
      <c r="E60" s="350"/>
      <c r="F60" s="335" t="s">
        <v>1410</v>
      </c>
      <c r="G60" s="335"/>
      <c r="H60" s="335"/>
      <c r="I60" s="335"/>
      <c r="J60" s="335"/>
      <c r="K60" s="335"/>
      <c r="L60" s="335"/>
      <c r="M60" s="335"/>
      <c r="O60" s="2"/>
    </row>
    <row r="61" spans="2:15" ht="36.75" customHeight="1" x14ac:dyDescent="0.25">
      <c r="B61" s="2"/>
      <c r="D61" s="350" t="s">
        <v>36</v>
      </c>
      <c r="E61" s="350"/>
      <c r="F61" s="331" t="s">
        <v>1411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83.75" customHeight="1" x14ac:dyDescent="0.25">
      <c r="B88" s="2"/>
      <c r="D88" s="329" t="s">
        <v>59</v>
      </c>
      <c r="E88" s="330"/>
      <c r="F88" s="331" t="s">
        <v>1373</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1412</v>
      </c>
      <c r="G97" s="335"/>
      <c r="H97" s="335"/>
      <c r="I97" s="335"/>
      <c r="J97" s="335"/>
      <c r="K97" s="335"/>
      <c r="L97" s="335"/>
      <c r="M97" s="335"/>
      <c r="O97" s="2"/>
    </row>
    <row r="98" spans="2:15" ht="53.25" customHeight="1" x14ac:dyDescent="0.25">
      <c r="B98" s="2"/>
      <c r="D98" s="350" t="s">
        <v>36</v>
      </c>
      <c r="E98" s="350"/>
      <c r="F98" s="335" t="s">
        <v>1391</v>
      </c>
      <c r="G98" s="335"/>
      <c r="H98" s="335"/>
      <c r="I98" s="335"/>
      <c r="J98" s="335"/>
      <c r="K98" s="335"/>
      <c r="L98" s="335"/>
      <c r="M98" s="335"/>
      <c r="O98" s="2"/>
    </row>
    <row r="99" spans="2:15" ht="3.95" customHeight="1" x14ac:dyDescent="0.25">
      <c r="B99" s="2"/>
      <c r="O99" s="2"/>
    </row>
    <row r="100" spans="2:15" ht="79.5" customHeight="1" x14ac:dyDescent="0.25">
      <c r="B100" s="2"/>
      <c r="D100" s="329" t="s">
        <v>62</v>
      </c>
      <c r="E100" s="330"/>
      <c r="F100" s="403" t="s">
        <v>1432</v>
      </c>
      <c r="G100" s="406"/>
      <c r="H100" s="406"/>
      <c r="I100" s="406"/>
      <c r="J100" s="406"/>
      <c r="K100" s="406"/>
      <c r="L100" s="406"/>
      <c r="M100" s="407"/>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434</v>
      </c>
      <c r="K103" s="21"/>
      <c r="O103" s="2"/>
    </row>
    <row r="104" spans="2:15" ht="27.75" customHeight="1" x14ac:dyDescent="0.25">
      <c r="B104" s="2"/>
      <c r="D104" s="322"/>
      <c r="E104" s="323"/>
      <c r="F104" s="19" t="s">
        <v>67</v>
      </c>
      <c r="G104" s="324" t="s">
        <v>1884</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77" priority="31">
      <formula>+IF($F$43="no",1,0)</formula>
    </cfRule>
  </conditionalFormatting>
  <conditionalFormatting sqref="F32:M33">
    <cfRule type="expression" dxfId="476" priority="30">
      <formula>+IF($Q$30="NA",1,0)</formula>
    </cfRule>
  </conditionalFormatting>
  <conditionalFormatting sqref="F33:M33">
    <cfRule type="expression" dxfId="475" priority="29">
      <formula>+IF($Q$33=0,1,0)</formula>
    </cfRule>
  </conditionalFormatting>
  <conditionalFormatting sqref="F47:M47">
    <cfRule type="expression" dxfId="474" priority="28">
      <formula>+IF($Q$47=0,1,0)</formula>
    </cfRule>
  </conditionalFormatting>
  <conditionalFormatting sqref="F73:G73">
    <cfRule type="cellIs" dxfId="473" priority="14" operator="equal">
      <formula>"optimo"</formula>
    </cfRule>
    <cfRule type="cellIs" dxfId="472" priority="15" operator="equal">
      <formula>"critico"</formula>
    </cfRule>
  </conditionalFormatting>
  <conditionalFormatting sqref="H73:I73">
    <cfRule type="cellIs" dxfId="471" priority="12" operator="equal">
      <formula>"Adecuado"</formula>
    </cfRule>
    <cfRule type="cellIs" dxfId="470" priority="13" operator="equal">
      <formula>"en riesgo"</formula>
    </cfRule>
  </conditionalFormatting>
  <conditionalFormatting sqref="J73:K73">
    <cfRule type="cellIs" dxfId="469" priority="10" operator="equal">
      <formula>"Adecuado"</formula>
    </cfRule>
    <cfRule type="cellIs" dxfId="468" priority="11" operator="equal">
      <formula>"en riesgo"</formula>
    </cfRule>
  </conditionalFormatting>
  <conditionalFormatting sqref="L73:M73">
    <cfRule type="cellIs" dxfId="467" priority="8" operator="equal">
      <formula>"optimo"</formula>
    </cfRule>
    <cfRule type="cellIs" dxfId="466" priority="9" operator="equal">
      <formula>"critico"</formula>
    </cfRule>
  </conditionalFormatting>
  <conditionalFormatting sqref="F75:M86">
    <cfRule type="expression" dxfId="465" priority="7">
      <formula>+IF($AK75=0,1)</formula>
    </cfRule>
  </conditionalFormatting>
  <conditionalFormatting sqref="F103:G104">
    <cfRule type="expression" dxfId="464" priority="6">
      <formula>+IF($G$102="No",1,0)</formula>
    </cfRule>
  </conditionalFormatting>
  <conditionalFormatting sqref="F51">
    <cfRule type="expression" dxfId="463" priority="5">
      <formula>+IF($F$43="no",1,0)</formula>
    </cfRule>
  </conditionalFormatting>
  <conditionalFormatting sqref="I51">
    <cfRule type="expression" dxfId="46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6">
    <tabColor rgb="FF0070C0"/>
  </sheetPr>
  <dimension ref="B1:AV113"/>
  <sheetViews>
    <sheetView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435</v>
      </c>
      <c r="O10" s="2"/>
    </row>
    <row r="11" spans="2:24" ht="3.95" customHeight="1" x14ac:dyDescent="0.25">
      <c r="B11" s="2"/>
      <c r="D11" s="6"/>
      <c r="O11" s="2"/>
    </row>
    <row r="12" spans="2:24" ht="36" customHeight="1" x14ac:dyDescent="0.25">
      <c r="B12" s="2"/>
      <c r="D12" s="329" t="s">
        <v>5</v>
      </c>
      <c r="E12" s="330"/>
      <c r="F12" s="331" t="s">
        <v>1433</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1403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t="s">
        <v>512</v>
      </c>
      <c r="G22" s="328" t="s">
        <v>9</v>
      </c>
      <c r="H22" s="328"/>
      <c r="I22" s="17">
        <v>0.85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533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1404</v>
      </c>
      <c r="G59" s="335"/>
      <c r="H59" s="335"/>
      <c r="I59" s="335"/>
      <c r="J59" s="335"/>
      <c r="K59" s="335"/>
      <c r="L59" s="335"/>
      <c r="M59" s="335"/>
      <c r="O59" s="2"/>
    </row>
    <row r="60" spans="2:15" ht="43.5" customHeight="1" x14ac:dyDescent="0.25">
      <c r="B60" s="2"/>
      <c r="D60" s="350" t="s">
        <v>35</v>
      </c>
      <c r="E60" s="350"/>
      <c r="F60" s="335" t="s">
        <v>1405</v>
      </c>
      <c r="G60" s="335"/>
      <c r="H60" s="335"/>
      <c r="I60" s="335"/>
      <c r="J60" s="335"/>
      <c r="K60" s="335"/>
      <c r="L60" s="335"/>
      <c r="M60" s="335"/>
      <c r="O60" s="2"/>
    </row>
    <row r="61" spans="2:15" ht="43.5" customHeight="1" x14ac:dyDescent="0.25">
      <c r="B61" s="2"/>
      <c r="D61" s="350" t="s">
        <v>36</v>
      </c>
      <c r="E61" s="350"/>
      <c r="F61" s="331" t="s">
        <v>1406</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80" customHeight="1" x14ac:dyDescent="0.25">
      <c r="B88" s="2"/>
      <c r="D88" s="329" t="s">
        <v>59</v>
      </c>
      <c r="E88" s="330"/>
      <c r="F88" s="331" t="s">
        <v>1377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1407</v>
      </c>
      <c r="G97" s="335"/>
      <c r="H97" s="335"/>
      <c r="I97" s="335"/>
      <c r="J97" s="335"/>
      <c r="K97" s="335"/>
      <c r="L97" s="335"/>
      <c r="M97" s="335"/>
      <c r="O97" s="2"/>
    </row>
    <row r="98" spans="2:15" ht="53.25" customHeight="1" x14ac:dyDescent="0.25">
      <c r="B98" s="2"/>
      <c r="D98" s="350" t="s">
        <v>36</v>
      </c>
      <c r="E98" s="350"/>
      <c r="F98" s="335" t="s">
        <v>1390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1378</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61" priority="32">
      <formula>+IF($F$43="no",1,0)</formula>
    </cfRule>
  </conditionalFormatting>
  <conditionalFormatting sqref="F32:M33">
    <cfRule type="expression" dxfId="460" priority="31">
      <formula>+IF($Q$30="NA",1,0)</formula>
    </cfRule>
  </conditionalFormatting>
  <conditionalFormatting sqref="F33:M33">
    <cfRule type="expression" dxfId="459" priority="30">
      <formula>+IF($Q$33=0,1,0)</formula>
    </cfRule>
  </conditionalFormatting>
  <conditionalFormatting sqref="F47:M47">
    <cfRule type="expression" dxfId="458" priority="29">
      <formula>+IF($Q$47=0,1,0)</formula>
    </cfRule>
  </conditionalFormatting>
  <conditionalFormatting sqref="F73:G73">
    <cfRule type="cellIs" dxfId="457" priority="15" operator="equal">
      <formula>"optimo"</formula>
    </cfRule>
    <cfRule type="cellIs" dxfId="456" priority="16" operator="equal">
      <formula>"critico"</formula>
    </cfRule>
  </conditionalFormatting>
  <conditionalFormatting sqref="H73:I73">
    <cfRule type="cellIs" dxfId="455" priority="13" operator="equal">
      <formula>"Adecuado"</formula>
    </cfRule>
    <cfRule type="cellIs" dxfId="454" priority="14" operator="equal">
      <formula>"en riesgo"</formula>
    </cfRule>
  </conditionalFormatting>
  <conditionalFormatting sqref="J73:K73">
    <cfRule type="cellIs" dxfId="453" priority="11" operator="equal">
      <formula>"Adecuado"</formula>
    </cfRule>
    <cfRule type="cellIs" dxfId="452" priority="12" operator="equal">
      <formula>"en riesgo"</formula>
    </cfRule>
  </conditionalFormatting>
  <conditionalFormatting sqref="L73:M73">
    <cfRule type="cellIs" dxfId="451" priority="9" operator="equal">
      <formula>"optimo"</formula>
    </cfRule>
    <cfRule type="cellIs" dxfId="450" priority="10" operator="equal">
      <formula>"critico"</formula>
    </cfRule>
  </conditionalFormatting>
  <conditionalFormatting sqref="F75:J86 M75:M86">
    <cfRule type="expression" dxfId="449" priority="8">
      <formula>+IF($AK75=0,1)</formula>
    </cfRule>
  </conditionalFormatting>
  <conditionalFormatting sqref="F103:G104">
    <cfRule type="expression" dxfId="448" priority="7">
      <formula>+IF($G$102="No",1,0)</formula>
    </cfRule>
  </conditionalFormatting>
  <conditionalFormatting sqref="F51">
    <cfRule type="expression" dxfId="447" priority="6">
      <formula>+IF($F$43="no",1,0)</formula>
    </cfRule>
  </conditionalFormatting>
  <conditionalFormatting sqref="I51">
    <cfRule type="expression" dxfId="446" priority="5">
      <formula>+IF($F$51="no",1,0)</formula>
    </cfRule>
  </conditionalFormatting>
  <conditionalFormatting sqref="K75:L86">
    <cfRule type="expression" dxfId="445" priority="4">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7">
    <tabColor rgb="FF0070C0"/>
  </sheetPr>
  <dimension ref="B1:AV113"/>
  <sheetViews>
    <sheetView topLeftCell="A49" zoomScale="90" zoomScaleNormal="9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436</v>
      </c>
      <c r="O10" s="2"/>
    </row>
    <row r="11" spans="2:24" ht="3.95" customHeight="1" x14ac:dyDescent="0.25">
      <c r="B11" s="2"/>
      <c r="D11" s="6"/>
      <c r="O11" s="2"/>
    </row>
    <row r="12" spans="2:24" ht="36" customHeight="1" x14ac:dyDescent="0.25">
      <c r="B12" s="2"/>
      <c r="D12" s="329" t="s">
        <v>5</v>
      </c>
      <c r="E12" s="330"/>
      <c r="F12" s="331" t="s">
        <v>437</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1398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0.92</v>
      </c>
      <c r="G22" s="328" t="s">
        <v>9</v>
      </c>
      <c r="H22" s="328"/>
      <c r="I22" s="17">
        <v>0.95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496</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1399</v>
      </c>
      <c r="G59" s="335"/>
      <c r="H59" s="335"/>
      <c r="I59" s="335"/>
      <c r="J59" s="335"/>
      <c r="K59" s="335"/>
      <c r="L59" s="335"/>
      <c r="M59" s="335"/>
      <c r="O59" s="2"/>
    </row>
    <row r="60" spans="2:15" ht="46.5" customHeight="1" x14ac:dyDescent="0.25">
      <c r="B60" s="2"/>
      <c r="D60" s="350" t="s">
        <v>35</v>
      </c>
      <c r="E60" s="350"/>
      <c r="F60" s="335" t="s">
        <v>1400</v>
      </c>
      <c r="G60" s="335"/>
      <c r="H60" s="335"/>
      <c r="I60" s="335"/>
      <c r="J60" s="335"/>
      <c r="K60" s="335"/>
      <c r="L60" s="335"/>
      <c r="M60" s="335"/>
      <c r="O60" s="2"/>
    </row>
    <row r="61" spans="2:15" ht="46.5" customHeight="1" x14ac:dyDescent="0.25">
      <c r="B61" s="2"/>
      <c r="D61" s="350" t="s">
        <v>36</v>
      </c>
      <c r="E61" s="350"/>
      <c r="F61" s="331" t="s">
        <v>1401</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0.6</v>
      </c>
      <c r="H77" s="16">
        <v>0.60099999999999998</v>
      </c>
      <c r="I77" s="16">
        <v>0.75</v>
      </c>
      <c r="J77" s="16">
        <v>0.751</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0.6</v>
      </c>
      <c r="H80" s="16">
        <v>0.60099999999999998</v>
      </c>
      <c r="I80" s="16">
        <v>0.75</v>
      </c>
      <c r="J80" s="16">
        <v>0.751</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0.6</v>
      </c>
      <c r="H83" s="16">
        <v>0.60099999999999998</v>
      </c>
      <c r="I83" s="16">
        <v>0.75</v>
      </c>
      <c r="J83" s="16">
        <v>0.751</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0.6</v>
      </c>
      <c r="H86" s="16">
        <v>0.60099999999999998</v>
      </c>
      <c r="I86" s="16">
        <v>0.75</v>
      </c>
      <c r="J86" s="16">
        <v>0.751</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218.25" customHeight="1" x14ac:dyDescent="0.25">
      <c r="B88" s="2"/>
      <c r="D88" s="329" t="s">
        <v>59</v>
      </c>
      <c r="E88" s="330"/>
      <c r="F88" s="331" t="s">
        <v>1379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1402</v>
      </c>
      <c r="G97" s="335"/>
      <c r="H97" s="335"/>
      <c r="I97" s="335"/>
      <c r="J97" s="335"/>
      <c r="K97" s="335"/>
      <c r="L97" s="335"/>
      <c r="M97" s="335"/>
      <c r="O97" s="2"/>
    </row>
    <row r="98" spans="2:15" ht="53.25" customHeight="1" x14ac:dyDescent="0.25">
      <c r="B98" s="2"/>
      <c r="D98" s="350" t="s">
        <v>36</v>
      </c>
      <c r="E98" s="350"/>
      <c r="F98" s="335" t="s">
        <v>1402</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1901</v>
      </c>
      <c r="K103" s="21"/>
      <c r="O103" s="2"/>
    </row>
    <row r="104" spans="2:15" ht="27.75" customHeight="1" x14ac:dyDescent="0.25">
      <c r="B104" s="2"/>
      <c r="D104" s="322"/>
      <c r="E104" s="323"/>
      <c r="F104" s="19" t="s">
        <v>67</v>
      </c>
      <c r="G104" s="324" t="s">
        <v>1902</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44" priority="31">
      <formula>+IF($F$43="no",1,0)</formula>
    </cfRule>
  </conditionalFormatting>
  <conditionalFormatting sqref="F32:M33">
    <cfRule type="expression" dxfId="443" priority="30">
      <formula>+IF($Q$30="NA",1,0)</formula>
    </cfRule>
  </conditionalFormatting>
  <conditionalFormatting sqref="F33:M33">
    <cfRule type="expression" dxfId="442" priority="29">
      <formula>+IF($Q$33=0,1,0)</formula>
    </cfRule>
  </conditionalFormatting>
  <conditionalFormatting sqref="F47:M47">
    <cfRule type="expression" dxfId="441" priority="28">
      <formula>+IF($Q$47=0,1,0)</formula>
    </cfRule>
  </conditionalFormatting>
  <conditionalFormatting sqref="F73:G73">
    <cfRule type="cellIs" dxfId="440" priority="14" operator="equal">
      <formula>"optimo"</formula>
    </cfRule>
    <cfRule type="cellIs" dxfId="439" priority="15" operator="equal">
      <formula>"critico"</formula>
    </cfRule>
  </conditionalFormatting>
  <conditionalFormatting sqref="H73:I73">
    <cfRule type="cellIs" dxfId="438" priority="12" operator="equal">
      <formula>"Adecuado"</formula>
    </cfRule>
    <cfRule type="cellIs" dxfId="437" priority="13" operator="equal">
      <formula>"en riesgo"</formula>
    </cfRule>
  </conditionalFormatting>
  <conditionalFormatting sqref="J73:K73">
    <cfRule type="cellIs" dxfId="436" priority="10" operator="equal">
      <formula>"Adecuado"</formula>
    </cfRule>
    <cfRule type="cellIs" dxfId="435" priority="11" operator="equal">
      <formula>"en riesgo"</formula>
    </cfRule>
  </conditionalFormatting>
  <conditionalFormatting sqref="L73:M73">
    <cfRule type="cellIs" dxfId="434" priority="8" operator="equal">
      <formula>"optimo"</formula>
    </cfRule>
    <cfRule type="cellIs" dxfId="433" priority="9" operator="equal">
      <formula>"critico"</formula>
    </cfRule>
  </conditionalFormatting>
  <conditionalFormatting sqref="F75:M86">
    <cfRule type="expression" dxfId="432" priority="7">
      <formula>+IF($AK75=0,1)</formula>
    </cfRule>
  </conditionalFormatting>
  <conditionalFormatting sqref="F103:G104">
    <cfRule type="expression" dxfId="431" priority="6">
      <formula>+IF($G$102="No",1,0)</formula>
    </cfRule>
  </conditionalFormatting>
  <conditionalFormatting sqref="F51">
    <cfRule type="expression" dxfId="430" priority="5">
      <formula>+IF($F$43="no",1,0)</formula>
    </cfRule>
  </conditionalFormatting>
  <conditionalFormatting sqref="I51">
    <cfRule type="expression" dxfId="42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8">
    <tabColor rgb="FF0070C0"/>
  </sheetPr>
  <dimension ref="B1:AV113"/>
  <sheetViews>
    <sheetView topLeftCell="A40"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438</v>
      </c>
      <c r="O10" s="2"/>
    </row>
    <row r="11" spans="2:24" ht="3.95" customHeight="1" x14ac:dyDescent="0.25">
      <c r="B11" s="2"/>
      <c r="D11" s="6"/>
      <c r="O11" s="2"/>
    </row>
    <row r="12" spans="2:24" ht="36" customHeight="1" x14ac:dyDescent="0.25">
      <c r="B12" s="2"/>
      <c r="D12" s="329" t="s">
        <v>5</v>
      </c>
      <c r="E12" s="330"/>
      <c r="F12" s="331" t="s">
        <v>1434</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1392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0.71</v>
      </c>
      <c r="G22" s="328" t="s">
        <v>9</v>
      </c>
      <c r="H22" s="328"/>
      <c r="I22" s="17">
        <v>1</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1393</v>
      </c>
      <c r="G59" s="335"/>
      <c r="H59" s="335"/>
      <c r="I59" s="335"/>
      <c r="J59" s="335"/>
      <c r="K59" s="335"/>
      <c r="L59" s="335"/>
      <c r="M59" s="335"/>
      <c r="O59" s="2"/>
    </row>
    <row r="60" spans="2:15" ht="42.75" customHeight="1" x14ac:dyDescent="0.25">
      <c r="B60" s="2"/>
      <c r="D60" s="350" t="s">
        <v>35</v>
      </c>
      <c r="E60" s="350"/>
      <c r="F60" s="335" t="s">
        <v>1394</v>
      </c>
      <c r="G60" s="335"/>
      <c r="H60" s="335"/>
      <c r="I60" s="335"/>
      <c r="J60" s="335"/>
      <c r="K60" s="335"/>
      <c r="L60" s="335"/>
      <c r="M60" s="335"/>
      <c r="O60" s="2"/>
    </row>
    <row r="61" spans="2:15" ht="42.75" customHeight="1" x14ac:dyDescent="0.25">
      <c r="B61" s="2"/>
      <c r="D61" s="350" t="s">
        <v>36</v>
      </c>
      <c r="E61" s="350"/>
      <c r="F61" s="331" t="s">
        <v>1395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0.1</v>
      </c>
      <c r="H78" s="16">
        <v>0.10100000000000001</v>
      </c>
      <c r="I78" s="16">
        <v>0.2</v>
      </c>
      <c r="J78" s="16">
        <v>0.20100000000000001</v>
      </c>
      <c r="K78" s="16">
        <v>0.29899999999999999</v>
      </c>
      <c r="L78" s="16">
        <v>0.3</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0.3</v>
      </c>
      <c r="H82" s="16">
        <v>0.30099999999999999</v>
      </c>
      <c r="I82" s="16">
        <v>0.4</v>
      </c>
      <c r="J82" s="16">
        <v>0.40100000000000002</v>
      </c>
      <c r="K82" s="16">
        <v>0.59899999999999998</v>
      </c>
      <c r="L82" s="16">
        <v>0.6</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0.8</v>
      </c>
      <c r="H86" s="16">
        <v>0.80100000000000005</v>
      </c>
      <c r="I86" s="16">
        <v>0.9</v>
      </c>
      <c r="J86" s="16">
        <v>0.90100000000000002</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1396</v>
      </c>
      <c r="G97" s="335"/>
      <c r="H97" s="335"/>
      <c r="I97" s="335"/>
      <c r="J97" s="335"/>
      <c r="K97" s="335"/>
      <c r="L97" s="335"/>
      <c r="M97" s="335"/>
      <c r="O97" s="2"/>
    </row>
    <row r="98" spans="2:15" ht="53.25" customHeight="1" x14ac:dyDescent="0.25">
      <c r="B98" s="2"/>
      <c r="D98" s="350" t="s">
        <v>36</v>
      </c>
      <c r="E98" s="350"/>
      <c r="F98" s="335" t="s">
        <v>1397</v>
      </c>
      <c r="G98" s="335"/>
      <c r="H98" s="335"/>
      <c r="I98" s="335"/>
      <c r="J98" s="335"/>
      <c r="K98" s="335"/>
      <c r="L98" s="335"/>
      <c r="M98" s="335"/>
      <c r="O98" s="2"/>
    </row>
    <row r="99" spans="2:15" ht="3.95" customHeight="1" x14ac:dyDescent="0.25">
      <c r="B99" s="2"/>
      <c r="O99" s="2"/>
    </row>
    <row r="100" spans="2:15" ht="113.25" customHeight="1" x14ac:dyDescent="0.25">
      <c r="B100" s="2"/>
      <c r="D100" s="329" t="s">
        <v>62</v>
      </c>
      <c r="E100" s="330"/>
      <c r="F100" s="403" t="s">
        <v>1435</v>
      </c>
      <c r="G100" s="406"/>
      <c r="H100" s="406"/>
      <c r="I100" s="406"/>
      <c r="J100" s="406"/>
      <c r="K100" s="406"/>
      <c r="L100" s="406"/>
      <c r="M100" s="407"/>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439</v>
      </c>
      <c r="K103" s="21"/>
      <c r="O103" s="2"/>
    </row>
    <row r="104" spans="2:15" ht="27.75" customHeight="1" x14ac:dyDescent="0.25">
      <c r="B104" s="2"/>
      <c r="D104" s="322"/>
      <c r="E104" s="323"/>
      <c r="F104" s="19" t="s">
        <v>67</v>
      </c>
      <c r="G104" s="324" t="s">
        <v>1885</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28" priority="31">
      <formula>+IF($F$43="no",1,0)</formula>
    </cfRule>
  </conditionalFormatting>
  <conditionalFormatting sqref="F32:M33">
    <cfRule type="expression" dxfId="427" priority="30">
      <formula>+IF($Q$30="NA",1,0)</formula>
    </cfRule>
  </conditionalFormatting>
  <conditionalFormatting sqref="F33:M33">
    <cfRule type="expression" dxfId="426" priority="29">
      <formula>+IF($Q$33=0,1,0)</formula>
    </cfRule>
  </conditionalFormatting>
  <conditionalFormatting sqref="F47:M47">
    <cfRule type="expression" dxfId="425" priority="28">
      <formula>+IF($Q$47=0,1,0)</formula>
    </cfRule>
  </conditionalFormatting>
  <conditionalFormatting sqref="F73:G73">
    <cfRule type="cellIs" dxfId="424" priority="14" operator="equal">
      <formula>"optimo"</formula>
    </cfRule>
    <cfRule type="cellIs" dxfId="423" priority="15" operator="equal">
      <formula>"critico"</formula>
    </cfRule>
  </conditionalFormatting>
  <conditionalFormatting sqref="H73:I73">
    <cfRule type="cellIs" dxfId="422" priority="12" operator="equal">
      <formula>"Adecuado"</formula>
    </cfRule>
    <cfRule type="cellIs" dxfId="421" priority="13" operator="equal">
      <formula>"en riesgo"</formula>
    </cfRule>
  </conditionalFormatting>
  <conditionalFormatting sqref="J73:K73">
    <cfRule type="cellIs" dxfId="420" priority="10" operator="equal">
      <formula>"Adecuado"</formula>
    </cfRule>
    <cfRule type="cellIs" dxfId="419" priority="11" operator="equal">
      <formula>"en riesgo"</formula>
    </cfRule>
  </conditionalFormatting>
  <conditionalFormatting sqref="L73:M73">
    <cfRule type="cellIs" dxfId="418" priority="8" operator="equal">
      <formula>"optimo"</formula>
    </cfRule>
    <cfRule type="cellIs" dxfId="417" priority="9" operator="equal">
      <formula>"critico"</formula>
    </cfRule>
  </conditionalFormatting>
  <conditionalFormatting sqref="F75:M86">
    <cfRule type="expression" dxfId="416" priority="7">
      <formula>+IF($AK75=0,1)</formula>
    </cfRule>
  </conditionalFormatting>
  <conditionalFormatting sqref="F103:G104">
    <cfRule type="expression" dxfId="415" priority="6">
      <formula>+IF($G$102="No",1,0)</formula>
    </cfRule>
  </conditionalFormatting>
  <conditionalFormatting sqref="F51">
    <cfRule type="expression" dxfId="414" priority="5">
      <formula>+IF($F$43="no",1,0)</formula>
    </cfRule>
  </conditionalFormatting>
  <conditionalFormatting sqref="I51">
    <cfRule type="expression" dxfId="41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9">
    <tabColor rgb="FF0070C0"/>
  </sheetPr>
  <dimension ref="B1:AV113"/>
  <sheetViews>
    <sheetView zoomScale="90" zoomScaleNormal="90" workbookViewId="0">
      <selection activeCell="M25" sqref="M2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439</v>
      </c>
      <c r="O10" s="2"/>
    </row>
    <row r="11" spans="2:24" ht="3.95" customHeight="1" x14ac:dyDescent="0.25">
      <c r="B11" s="2"/>
      <c r="D11" s="6"/>
      <c r="O11" s="2"/>
    </row>
    <row r="12" spans="2:24" ht="36" customHeight="1" x14ac:dyDescent="0.25">
      <c r="B12" s="2"/>
      <c r="D12" s="329" t="s">
        <v>5</v>
      </c>
      <c r="E12" s="330"/>
      <c r="F12" s="331" t="s">
        <v>440</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1386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0.25</v>
      </c>
      <c r="G22" s="328" t="s">
        <v>9</v>
      </c>
      <c r="H22" s="328"/>
      <c r="I22" s="17">
        <v>0.85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1387</v>
      </c>
      <c r="G59" s="335"/>
      <c r="H59" s="335"/>
      <c r="I59" s="335"/>
      <c r="J59" s="335"/>
      <c r="K59" s="335"/>
      <c r="L59" s="335"/>
      <c r="M59" s="335"/>
      <c r="O59" s="2"/>
    </row>
    <row r="60" spans="2:15" ht="42" customHeight="1" x14ac:dyDescent="0.25">
      <c r="B60" s="2"/>
      <c r="D60" s="350" t="s">
        <v>35</v>
      </c>
      <c r="E60" s="350"/>
      <c r="F60" s="335" t="s">
        <v>1388</v>
      </c>
      <c r="G60" s="335"/>
      <c r="H60" s="335"/>
      <c r="I60" s="335"/>
      <c r="J60" s="335"/>
      <c r="K60" s="335"/>
      <c r="L60" s="335"/>
      <c r="M60" s="335"/>
      <c r="O60" s="2"/>
    </row>
    <row r="61" spans="2:15" ht="42" customHeight="1" x14ac:dyDescent="0.25">
      <c r="B61" s="2"/>
      <c r="D61" s="350" t="s">
        <v>36</v>
      </c>
      <c r="E61" s="350"/>
      <c r="F61" s="331" t="s">
        <v>1389</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v>
      </c>
      <c r="H75" s="16">
        <v>0.60099999999999998</v>
      </c>
      <c r="I75" s="16">
        <v>0.7</v>
      </c>
      <c r="J75" s="16">
        <v>0.70099999999999996</v>
      </c>
      <c r="K75" s="16">
        <v>0.84899999999999998</v>
      </c>
      <c r="L75" s="16">
        <v>0.85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v>
      </c>
      <c r="H76" s="16">
        <v>0.60099999999999998</v>
      </c>
      <c r="I76" s="16">
        <v>0.7</v>
      </c>
      <c r="J76" s="16">
        <v>0.70099999999999996</v>
      </c>
      <c r="K76" s="16">
        <v>0.84899999999999998</v>
      </c>
      <c r="L76" s="16">
        <v>0.85</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v>
      </c>
      <c r="H77" s="16">
        <v>0.60099999999999998</v>
      </c>
      <c r="I77" s="16">
        <v>0.7</v>
      </c>
      <c r="J77" s="16">
        <v>0.70099999999999996</v>
      </c>
      <c r="K77" s="16">
        <v>0.84899999999999998</v>
      </c>
      <c r="L77" s="16">
        <v>0.85</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v>
      </c>
      <c r="H78" s="16">
        <v>0.60099999999999998</v>
      </c>
      <c r="I78" s="16">
        <v>0.7</v>
      </c>
      <c r="J78" s="16">
        <v>0.70099999999999996</v>
      </c>
      <c r="K78" s="16">
        <v>0.84899999999999998</v>
      </c>
      <c r="L78" s="16">
        <v>0.85</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v>
      </c>
      <c r="H79" s="16">
        <v>0.60099999999999998</v>
      </c>
      <c r="I79" s="16">
        <v>0.7</v>
      </c>
      <c r="J79" s="16">
        <v>0.70099999999999996</v>
      </c>
      <c r="K79" s="16">
        <v>0.84899999999999998</v>
      </c>
      <c r="L79" s="16">
        <v>0.85</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v>
      </c>
      <c r="H80" s="16">
        <v>0.60099999999999998</v>
      </c>
      <c r="I80" s="16">
        <v>0.7</v>
      </c>
      <c r="J80" s="16">
        <v>0.70099999999999996</v>
      </c>
      <c r="K80" s="16">
        <v>0.84899999999999998</v>
      </c>
      <c r="L80" s="16">
        <v>0.85</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v>
      </c>
      <c r="H81" s="16">
        <v>0.60099999999999998</v>
      </c>
      <c r="I81" s="16">
        <v>0.7</v>
      </c>
      <c r="J81" s="16">
        <v>0.70099999999999996</v>
      </c>
      <c r="K81" s="16">
        <v>0.84899999999999998</v>
      </c>
      <c r="L81" s="16">
        <v>0.85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v>
      </c>
      <c r="H82" s="16">
        <v>0.60099999999999998</v>
      </c>
      <c r="I82" s="16">
        <v>0.7</v>
      </c>
      <c r="J82" s="16">
        <v>0.70099999999999996</v>
      </c>
      <c r="K82" s="16">
        <v>0.84899999999999998</v>
      </c>
      <c r="L82" s="16">
        <v>0.85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v>
      </c>
      <c r="H83" s="16">
        <v>0.60099999999999998</v>
      </c>
      <c r="I83" s="16">
        <v>0.7</v>
      </c>
      <c r="J83" s="16">
        <v>0.70099999999999996</v>
      </c>
      <c r="K83" s="16">
        <v>0.84899999999999998</v>
      </c>
      <c r="L83" s="16">
        <v>0.85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v>
      </c>
      <c r="H84" s="16">
        <v>0.60099999999999998</v>
      </c>
      <c r="I84" s="16">
        <v>0.7</v>
      </c>
      <c r="J84" s="16">
        <v>0.70099999999999996</v>
      </c>
      <c r="K84" s="16">
        <v>0.84899999999999998</v>
      </c>
      <c r="L84" s="16">
        <v>0.85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v>
      </c>
      <c r="H85" s="16">
        <v>0.60099999999999998</v>
      </c>
      <c r="I85" s="16">
        <v>0.7</v>
      </c>
      <c r="J85" s="16">
        <v>0.70099999999999996</v>
      </c>
      <c r="K85" s="16">
        <v>0.84899999999999998</v>
      </c>
      <c r="L85" s="16">
        <v>0.85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v>
      </c>
      <c r="H86" s="16">
        <v>0.60099999999999998</v>
      </c>
      <c r="I86" s="16">
        <v>0.7</v>
      </c>
      <c r="J86" s="16">
        <v>0.70099999999999996</v>
      </c>
      <c r="K86" s="16">
        <v>0.84899999999999998</v>
      </c>
      <c r="L86" s="16">
        <v>0.85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332.25" customHeight="1" x14ac:dyDescent="0.25">
      <c r="B88" s="2"/>
      <c r="D88" s="329" t="s">
        <v>59</v>
      </c>
      <c r="E88" s="330"/>
      <c r="F88" s="331" t="s">
        <v>1380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3.25" customHeight="1" x14ac:dyDescent="0.25">
      <c r="B97" s="2"/>
      <c r="D97" s="350" t="s">
        <v>35</v>
      </c>
      <c r="E97" s="350"/>
      <c r="F97" s="335" t="s">
        <v>1390</v>
      </c>
      <c r="G97" s="335"/>
      <c r="H97" s="335"/>
      <c r="I97" s="335"/>
      <c r="J97" s="335"/>
      <c r="K97" s="335"/>
      <c r="L97" s="335"/>
      <c r="M97" s="335"/>
      <c r="O97" s="2"/>
    </row>
    <row r="98" spans="2:15" ht="53.25" customHeight="1" x14ac:dyDescent="0.25">
      <c r="B98" s="2"/>
      <c r="D98" s="350" t="s">
        <v>36</v>
      </c>
      <c r="E98" s="350"/>
      <c r="F98" s="335" t="s">
        <v>1390</v>
      </c>
      <c r="G98" s="335"/>
      <c r="H98" s="335"/>
      <c r="I98" s="335"/>
      <c r="J98" s="335"/>
      <c r="K98" s="335"/>
      <c r="L98" s="335"/>
      <c r="M98" s="335"/>
      <c r="O98" s="2"/>
    </row>
    <row r="99" spans="2:15" ht="3.95" customHeight="1" x14ac:dyDescent="0.25">
      <c r="B99" s="2"/>
      <c r="O99" s="2"/>
    </row>
    <row r="100" spans="2:15" ht="60.75" customHeight="1" x14ac:dyDescent="0.25">
      <c r="B100" s="2"/>
      <c r="D100" s="329" t="s">
        <v>62</v>
      </c>
      <c r="E100" s="330"/>
      <c r="F100" s="403" t="s">
        <v>1436</v>
      </c>
      <c r="G100" s="406"/>
      <c r="H100" s="406"/>
      <c r="I100" s="406"/>
      <c r="J100" s="406"/>
      <c r="K100" s="406"/>
      <c r="L100" s="406"/>
      <c r="M100" s="407"/>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435</v>
      </c>
      <c r="K103" s="21"/>
      <c r="O103" s="2"/>
    </row>
    <row r="104" spans="2:15" ht="27.75" customHeight="1" x14ac:dyDescent="0.25">
      <c r="B104" s="2"/>
      <c r="D104" s="322"/>
      <c r="E104" s="323"/>
      <c r="F104" s="19" t="s">
        <v>67</v>
      </c>
      <c r="G104" s="324" t="s">
        <v>1886</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412" priority="32">
      <formula>+IF($F$43="no",1,0)</formula>
    </cfRule>
  </conditionalFormatting>
  <conditionalFormatting sqref="F32:M33">
    <cfRule type="expression" dxfId="411" priority="31">
      <formula>+IF($Q$30="NA",1,0)</formula>
    </cfRule>
  </conditionalFormatting>
  <conditionalFormatting sqref="F33:M33">
    <cfRule type="expression" dxfId="410" priority="30">
      <formula>+IF($Q$33=0,1,0)</formula>
    </cfRule>
  </conditionalFormatting>
  <conditionalFormatting sqref="F47:M47">
    <cfRule type="expression" dxfId="409" priority="29">
      <formula>+IF($Q$47=0,1,0)</formula>
    </cfRule>
  </conditionalFormatting>
  <conditionalFormatting sqref="F73:G73">
    <cfRule type="cellIs" dxfId="408" priority="15" operator="equal">
      <formula>"optimo"</formula>
    </cfRule>
    <cfRule type="cellIs" dxfId="407" priority="16" operator="equal">
      <formula>"critico"</formula>
    </cfRule>
  </conditionalFormatting>
  <conditionalFormatting sqref="H73:I73">
    <cfRule type="cellIs" dxfId="406" priority="13" operator="equal">
      <formula>"Adecuado"</formula>
    </cfRule>
    <cfRule type="cellIs" dxfId="405" priority="14" operator="equal">
      <formula>"en riesgo"</formula>
    </cfRule>
  </conditionalFormatting>
  <conditionalFormatting sqref="J73:K73">
    <cfRule type="cellIs" dxfId="404" priority="11" operator="equal">
      <formula>"Adecuado"</formula>
    </cfRule>
    <cfRule type="cellIs" dxfId="403" priority="12" operator="equal">
      <formula>"en riesgo"</formula>
    </cfRule>
  </conditionalFormatting>
  <conditionalFormatting sqref="L73:M73">
    <cfRule type="cellIs" dxfId="402" priority="9" operator="equal">
      <formula>"optimo"</formula>
    </cfRule>
    <cfRule type="cellIs" dxfId="401" priority="10" operator="equal">
      <formula>"critico"</formula>
    </cfRule>
  </conditionalFormatting>
  <conditionalFormatting sqref="F75:J86 M75:M86">
    <cfRule type="expression" dxfId="400" priority="8">
      <formula>+IF($AK75=0,1)</formula>
    </cfRule>
  </conditionalFormatting>
  <conditionalFormatting sqref="F103:G104">
    <cfRule type="expression" dxfId="399" priority="7">
      <formula>+IF($G$102="No",1,0)</formula>
    </cfRule>
  </conditionalFormatting>
  <conditionalFormatting sqref="F51">
    <cfRule type="expression" dxfId="398" priority="6">
      <formula>+IF($F$43="no",1,0)</formula>
    </cfRule>
  </conditionalFormatting>
  <conditionalFormatting sqref="I51">
    <cfRule type="expression" dxfId="397" priority="5">
      <formula>+IF($F$51="no",1,0)</formula>
    </cfRule>
  </conditionalFormatting>
  <conditionalFormatting sqref="K75:L86">
    <cfRule type="expression" dxfId="396" priority="4">
      <formula>+IF($AK75=0,1)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4">
    <tabColor rgb="FF0070C0"/>
  </sheetPr>
  <dimension ref="B1:AV113"/>
  <sheetViews>
    <sheetView zoomScale="90" zoomScaleNormal="90" workbookViewId="0">
      <selection activeCell="R33" sqref="R3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102" t="s">
        <v>4</v>
      </c>
      <c r="H10" s="4" t="s">
        <v>1882</v>
      </c>
      <c r="O10" s="2"/>
    </row>
    <row r="11" spans="2:24" ht="3.95" customHeight="1" x14ac:dyDescent="0.25">
      <c r="B11" s="2"/>
      <c r="D11" s="6"/>
      <c r="O11" s="2"/>
    </row>
    <row r="12" spans="2:24" ht="36" customHeight="1" x14ac:dyDescent="0.25">
      <c r="B12" s="2"/>
      <c r="D12" s="329" t="s">
        <v>5</v>
      </c>
      <c r="E12" s="330"/>
      <c r="F12" s="331" t="s">
        <v>2012</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2006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103" t="s">
        <v>7</v>
      </c>
      <c r="O20" s="2"/>
    </row>
    <row r="21" spans="2:17" ht="3.95" customHeight="1" x14ac:dyDescent="0.25">
      <c r="B21" s="2"/>
      <c r="O21" s="2"/>
    </row>
    <row r="22" spans="2:17" ht="18.75" customHeight="1" x14ac:dyDescent="0.25">
      <c r="B22" s="2"/>
      <c r="D22" s="328" t="s">
        <v>8</v>
      </c>
      <c r="E22" s="328"/>
      <c r="F22" s="17" t="s">
        <v>1687</v>
      </c>
      <c r="G22" s="328" t="s">
        <v>9</v>
      </c>
      <c r="H22" s="328"/>
      <c r="I22" s="17">
        <v>0.75</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103"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425</v>
      </c>
      <c r="G31" s="331" t="s">
        <v>426</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1606</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103"/>
      <c r="O40" s="2"/>
    </row>
    <row r="41" spans="2:17" x14ac:dyDescent="0.25">
      <c r="B41" s="2"/>
      <c r="D41" s="103"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c r="G45" s="331"/>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1628</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c r="G49" s="331"/>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103" t="s">
        <v>33</v>
      </c>
      <c r="O57" s="2"/>
    </row>
    <row r="58" spans="2:15" ht="3.95" customHeight="1" x14ac:dyDescent="0.25">
      <c r="B58" s="2"/>
      <c r="O58" s="2"/>
    </row>
    <row r="59" spans="2:15" ht="37.5" customHeight="1" x14ac:dyDescent="0.25">
      <c r="B59" s="2"/>
      <c r="D59" s="328" t="s">
        <v>34</v>
      </c>
      <c r="E59" s="328"/>
      <c r="F59" s="335" t="s">
        <v>2013</v>
      </c>
      <c r="G59" s="335"/>
      <c r="H59" s="335"/>
      <c r="I59" s="335"/>
      <c r="J59" s="335"/>
      <c r="K59" s="335"/>
      <c r="L59" s="335"/>
      <c r="M59" s="335"/>
      <c r="O59" s="2"/>
    </row>
    <row r="60" spans="2:15" ht="37.5" customHeight="1" x14ac:dyDescent="0.25">
      <c r="B60" s="2"/>
      <c r="D60" s="350" t="s">
        <v>35</v>
      </c>
      <c r="E60" s="350"/>
      <c r="F60" s="335" t="s">
        <v>2007</v>
      </c>
      <c r="G60" s="335"/>
      <c r="H60" s="335"/>
      <c r="I60" s="335"/>
      <c r="J60" s="335"/>
      <c r="K60" s="335"/>
      <c r="L60" s="335"/>
      <c r="M60" s="335"/>
      <c r="O60" s="2"/>
    </row>
    <row r="61" spans="2:15" ht="37.5" customHeight="1" x14ac:dyDescent="0.25">
      <c r="B61" s="2"/>
      <c r="D61" s="350" t="s">
        <v>36</v>
      </c>
      <c r="E61" s="350"/>
      <c r="F61" s="331" t="s">
        <v>2008</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103"/>
      <c r="E68" s="103"/>
      <c r="O68" s="2"/>
    </row>
    <row r="69" spans="2:37" ht="18.75" customHeight="1" x14ac:dyDescent="0.25">
      <c r="B69" s="2"/>
      <c r="O69" s="2"/>
      <c r="U69" s="3">
        <f>+IFERROR(VLOOKUP(F23,base!$A$1:$B$8,2,FALSE),"")</f>
        <v>4</v>
      </c>
    </row>
    <row r="70" spans="2:37" ht="3.95" customHeight="1" x14ac:dyDescent="0.25">
      <c r="B70" s="2"/>
      <c r="D70" s="103"/>
      <c r="E70" s="103"/>
      <c r="O70" s="2"/>
    </row>
    <row r="71" spans="2:37" ht="18.75" customHeight="1" x14ac:dyDescent="0.25">
      <c r="B71" s="2"/>
      <c r="D71" s="334" t="s">
        <v>39</v>
      </c>
      <c r="E71" s="334"/>
      <c r="F71" s="4" t="s">
        <v>48</v>
      </c>
      <c r="G71" s="3">
        <v>3</v>
      </c>
      <c r="O71" s="2"/>
    </row>
    <row r="72" spans="2:37" ht="3.95" customHeight="1" x14ac:dyDescent="0.25">
      <c r="B72" s="2"/>
      <c r="D72" s="103"/>
      <c r="E72" s="103"/>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c r="G75" s="16"/>
      <c r="H75" s="16"/>
      <c r="I75" s="16"/>
      <c r="J75" s="16"/>
      <c r="K75" s="16"/>
      <c r="L75" s="16"/>
      <c r="M75" s="16"/>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c r="G78" s="16">
        <v>0.1</v>
      </c>
      <c r="H78" s="16">
        <f>+G78+0.001</f>
        <v>0.10100000000000001</v>
      </c>
      <c r="I78" s="16">
        <v>0.2</v>
      </c>
      <c r="J78" s="16">
        <f>+I78+0.001</f>
        <v>0.20100000000000001</v>
      </c>
      <c r="K78" s="16">
        <f>+L78-0.001</f>
        <v>0.29899999999999999</v>
      </c>
      <c r="L78" s="16">
        <v>0.3</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51" t="s">
        <v>49</v>
      </c>
      <c r="E79" s="351"/>
      <c r="F79" s="16"/>
      <c r="G79" s="16"/>
      <c r="H79" s="16"/>
      <c r="I79" s="16"/>
      <c r="J79" s="16"/>
      <c r="K79" s="16"/>
      <c r="L79" s="16"/>
      <c r="M79" s="16"/>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c r="G80" s="16"/>
      <c r="H80" s="16"/>
      <c r="I80" s="16"/>
      <c r="J80" s="16"/>
      <c r="K80" s="16"/>
      <c r="L80" s="16"/>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51" t="s">
        <v>53</v>
      </c>
      <c r="E81" s="351"/>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c r="G82" s="16">
        <v>0.3</v>
      </c>
      <c r="H82" s="16">
        <f>+G82+0.001</f>
        <v>0.30099999999999999</v>
      </c>
      <c r="I82" s="16">
        <v>0.4</v>
      </c>
      <c r="J82" s="16">
        <f>+I82+0.001</f>
        <v>0.40100000000000002</v>
      </c>
      <c r="K82" s="16">
        <f>+L82-0.001</f>
        <v>0.59899999999999998</v>
      </c>
      <c r="L82" s="16">
        <v>0.6</v>
      </c>
      <c r="M82" s="16"/>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c r="G83" s="16"/>
      <c r="H83" s="16"/>
      <c r="I83" s="16"/>
      <c r="J83" s="16"/>
      <c r="K83" s="16"/>
      <c r="L83" s="16"/>
      <c r="M83" s="16"/>
      <c r="O83" s="2"/>
      <c r="AE83" s="3" t="s">
        <v>55</v>
      </c>
      <c r="AF83" s="3">
        <v>9</v>
      </c>
      <c r="AG83" s="3">
        <f t="shared" si="0"/>
        <v>1</v>
      </c>
      <c r="AH83" s="3">
        <f>+IF(AG83=0,0,IF(AG83=1,(SUM($AG$75:AG83)-1),1))</f>
        <v>6</v>
      </c>
      <c r="AI83" s="3">
        <f t="shared" si="1"/>
        <v>0</v>
      </c>
      <c r="AJ83" s="3">
        <f t="shared" si="2"/>
        <v>0</v>
      </c>
      <c r="AK83" s="3">
        <f t="shared" si="3"/>
        <v>0</v>
      </c>
    </row>
    <row r="84" spans="2:37" x14ac:dyDescent="0.25">
      <c r="B84" s="2"/>
      <c r="D84" s="351" t="s">
        <v>56</v>
      </c>
      <c r="E84" s="351"/>
      <c r="F84" s="16"/>
      <c r="G84" s="16"/>
      <c r="H84" s="16"/>
      <c r="I84" s="16"/>
      <c r="J84" s="16"/>
      <c r="K84" s="16"/>
      <c r="L84" s="16"/>
      <c r="M84" s="16"/>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c r="G86" s="16">
        <v>0.6</v>
      </c>
      <c r="H86" s="16">
        <f>+G86+0.001</f>
        <v>0.60099999999999998</v>
      </c>
      <c r="I86" s="16">
        <v>0.7</v>
      </c>
      <c r="J86" s="16">
        <f>+I86+0.001</f>
        <v>0.70099999999999996</v>
      </c>
      <c r="K86" s="16">
        <f>+L86-0.001</f>
        <v>0.749</v>
      </c>
      <c r="L86" s="16">
        <v>0.75</v>
      </c>
      <c r="M86" s="16"/>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73.5"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134" t="s">
        <v>2009</v>
      </c>
      <c r="K92" s="2"/>
      <c r="L92" s="2"/>
      <c r="M92" s="2"/>
      <c r="N92" s="2"/>
      <c r="O92" s="2"/>
    </row>
    <row r="93" spans="2:37" ht="3.95" customHeight="1" x14ac:dyDescent="0.25">
      <c r="B93" s="2"/>
      <c r="O93" s="2"/>
    </row>
    <row r="94" spans="2:37" x14ac:dyDescent="0.25">
      <c r="B94" s="2"/>
      <c r="D94" s="103" t="s">
        <v>60</v>
      </c>
      <c r="O94" s="2"/>
    </row>
    <row r="95" spans="2:37" ht="3.95" customHeight="1" x14ac:dyDescent="0.25">
      <c r="B95" s="2"/>
      <c r="O95" s="2"/>
    </row>
    <row r="96" spans="2:37" ht="20.100000000000001" customHeight="1" x14ac:dyDescent="0.25">
      <c r="B96" s="2"/>
      <c r="D96" s="328" t="s">
        <v>61</v>
      </c>
      <c r="E96" s="328"/>
      <c r="O96" s="2"/>
    </row>
    <row r="97" spans="2:15" ht="36" customHeight="1" x14ac:dyDescent="0.25">
      <c r="B97" s="2"/>
      <c r="D97" s="350" t="s">
        <v>35</v>
      </c>
      <c r="E97" s="350"/>
      <c r="F97" s="335" t="s">
        <v>2010</v>
      </c>
      <c r="G97" s="335"/>
      <c r="H97" s="335"/>
      <c r="I97" s="335"/>
      <c r="J97" s="335"/>
      <c r="K97" s="335"/>
      <c r="L97" s="335"/>
      <c r="M97" s="335"/>
      <c r="O97" s="2"/>
    </row>
    <row r="98" spans="2:15" ht="36" customHeight="1" x14ac:dyDescent="0.25">
      <c r="B98" s="2"/>
      <c r="D98" s="350" t="s">
        <v>36</v>
      </c>
      <c r="E98" s="350"/>
      <c r="F98" s="335" t="s">
        <v>2011</v>
      </c>
      <c r="G98" s="335"/>
      <c r="H98" s="335"/>
      <c r="I98" s="335"/>
      <c r="J98" s="335"/>
      <c r="K98" s="335"/>
      <c r="L98" s="335"/>
      <c r="M98" s="335"/>
      <c r="O98" s="2"/>
    </row>
    <row r="99" spans="2:15" ht="3.95" customHeight="1" x14ac:dyDescent="0.25">
      <c r="B99" s="2"/>
      <c r="O99" s="2"/>
    </row>
    <row r="100" spans="2:15" ht="60.75" customHeight="1" x14ac:dyDescent="0.25">
      <c r="B100" s="2"/>
      <c r="D100" s="329" t="s">
        <v>62</v>
      </c>
      <c r="E100" s="330"/>
      <c r="F100" s="335"/>
      <c r="G100" s="335"/>
      <c r="H100" s="335"/>
      <c r="I100" s="335"/>
      <c r="J100" s="335"/>
      <c r="K100" s="335"/>
      <c r="L100" s="335"/>
      <c r="M100" s="33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Mejoramiento Organizacional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0:E100"/>
    <mergeCell ref="F100:M100"/>
    <mergeCell ref="D102:E104"/>
    <mergeCell ref="G104:M104"/>
    <mergeCell ref="D106:E106"/>
    <mergeCell ref="F106:M106"/>
    <mergeCell ref="D98:E98"/>
    <mergeCell ref="F98:M98"/>
    <mergeCell ref="D81:E81"/>
    <mergeCell ref="D82:E82"/>
    <mergeCell ref="D83:E83"/>
    <mergeCell ref="D84:E84"/>
    <mergeCell ref="D85:E85"/>
    <mergeCell ref="D86:E86"/>
    <mergeCell ref="D88:E88"/>
    <mergeCell ref="F88:M88"/>
    <mergeCell ref="D96:E96"/>
    <mergeCell ref="D97:E97"/>
    <mergeCell ref="F97:M97"/>
    <mergeCell ref="D80:E80"/>
    <mergeCell ref="D61:E61"/>
    <mergeCell ref="F61:M61"/>
    <mergeCell ref="D67:E67"/>
    <mergeCell ref="D71:E71"/>
    <mergeCell ref="D73:E74"/>
    <mergeCell ref="F73:G73"/>
    <mergeCell ref="H73:I73"/>
    <mergeCell ref="J73:K73"/>
    <mergeCell ref="L73:M73"/>
    <mergeCell ref="D75:E75"/>
    <mergeCell ref="D76:E76"/>
    <mergeCell ref="D77:E77"/>
    <mergeCell ref="D78:E78"/>
    <mergeCell ref="D79:E79"/>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K75:L77">
    <cfRule type="expression" dxfId="395" priority="8">
      <formula>+IF($AK75=0,1)</formula>
    </cfRule>
  </conditionalFormatting>
  <conditionalFormatting sqref="K79:L80 K83:L84">
    <cfRule type="expression" dxfId="394" priority="4">
      <formula>+IF($AK79=0,1)</formula>
    </cfRule>
  </conditionalFormatting>
  <conditionalFormatting sqref="F44:M46 F48:M49">
    <cfRule type="expression" dxfId="393" priority="27">
      <formula>+IF($F$43="no",1,0)</formula>
    </cfRule>
  </conditionalFormatting>
  <conditionalFormatting sqref="F32:M32">
    <cfRule type="expression" dxfId="392" priority="26">
      <formula>+IF($Q$30="NA",1,0)</formula>
    </cfRule>
  </conditionalFormatting>
  <conditionalFormatting sqref="F73:G73">
    <cfRule type="cellIs" dxfId="391" priority="24" operator="equal">
      <formula>"optimo"</formula>
    </cfRule>
    <cfRule type="cellIs" dxfId="390" priority="25" operator="equal">
      <formula>"critico"</formula>
    </cfRule>
  </conditionalFormatting>
  <conditionalFormatting sqref="H73:I73">
    <cfRule type="cellIs" dxfId="389" priority="22" operator="equal">
      <formula>"Adecuado"</formula>
    </cfRule>
    <cfRule type="cellIs" dxfId="388" priority="23" operator="equal">
      <formula>"en riesgo"</formula>
    </cfRule>
  </conditionalFormatting>
  <conditionalFormatting sqref="J73:K73">
    <cfRule type="cellIs" dxfId="387" priority="20" operator="equal">
      <formula>"Adecuado"</formula>
    </cfRule>
    <cfRule type="cellIs" dxfId="386" priority="21" operator="equal">
      <formula>"en riesgo"</formula>
    </cfRule>
  </conditionalFormatting>
  <conditionalFormatting sqref="L73:M73">
    <cfRule type="cellIs" dxfId="385" priority="18" operator="equal">
      <formula>"optimo"</formula>
    </cfRule>
    <cfRule type="cellIs" dxfId="384" priority="19" operator="equal">
      <formula>"critico"</formula>
    </cfRule>
  </conditionalFormatting>
  <conditionalFormatting sqref="F75:F80 M75:M80 M83:M84 F83:F84">
    <cfRule type="expression" dxfId="383" priority="17">
      <formula>+IF($AK75=0,1)</formula>
    </cfRule>
  </conditionalFormatting>
  <conditionalFormatting sqref="F103:G104">
    <cfRule type="expression" dxfId="382" priority="16">
      <formula>+IF($G$102="No",1,0)</formula>
    </cfRule>
  </conditionalFormatting>
  <conditionalFormatting sqref="F51">
    <cfRule type="expression" dxfId="381" priority="15">
      <formula>+IF($F$43="no",1,0)</formula>
    </cfRule>
  </conditionalFormatting>
  <conditionalFormatting sqref="I51">
    <cfRule type="expression" dxfId="380" priority="14">
      <formula>+IF($F$51="no",1,0)</formula>
    </cfRule>
  </conditionalFormatting>
  <conditionalFormatting sqref="F33:M33">
    <cfRule type="expression" dxfId="379" priority="13">
      <formula>+IF($Q$30="NA",1,0)</formula>
    </cfRule>
  </conditionalFormatting>
  <conditionalFormatting sqref="F33:M33">
    <cfRule type="expression" dxfId="378" priority="12">
      <formula>+IF($Q$33=0,1,0)</formula>
    </cfRule>
  </conditionalFormatting>
  <conditionalFormatting sqref="F47:M47">
    <cfRule type="expression" dxfId="377" priority="11">
      <formula>+IF($F$43="no",1,0)</formula>
    </cfRule>
  </conditionalFormatting>
  <conditionalFormatting sqref="F47:M47">
    <cfRule type="expression" dxfId="376" priority="10">
      <formula>+IF($Q$47=0,1,0)</formula>
    </cfRule>
  </conditionalFormatting>
  <conditionalFormatting sqref="G75:J77">
    <cfRule type="expression" dxfId="375" priority="9">
      <formula>+IF($AK75=0,1)</formula>
    </cfRule>
  </conditionalFormatting>
  <conditionalFormatting sqref="G78:I78">
    <cfRule type="expression" dxfId="374" priority="7">
      <formula>+IF($AK78=0,1)</formula>
    </cfRule>
  </conditionalFormatting>
  <conditionalFormatting sqref="K78:L78">
    <cfRule type="expression" dxfId="373" priority="6">
      <formula>+IF($AK78=0,1)</formula>
    </cfRule>
  </conditionalFormatting>
  <conditionalFormatting sqref="G79:J80 G83:J84">
    <cfRule type="expression" dxfId="372" priority="5">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0">
    <tabColor rgb="FF0070C0"/>
  </sheetPr>
  <dimension ref="B1:AV113"/>
  <sheetViews>
    <sheetView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444</v>
      </c>
      <c r="O10" s="2"/>
    </row>
    <row r="11" spans="2:24" ht="3.95" customHeight="1" x14ac:dyDescent="0.25">
      <c r="B11" s="2"/>
      <c r="D11" s="6"/>
      <c r="O11" s="2"/>
    </row>
    <row r="12" spans="2:24" ht="36" customHeight="1" x14ac:dyDescent="0.25">
      <c r="B12" s="2"/>
      <c r="D12" s="329" t="s">
        <v>5</v>
      </c>
      <c r="E12" s="330"/>
      <c r="F12" s="331" t="s">
        <v>445</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1887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v>0</v>
      </c>
      <c r="G22" s="328" t="s">
        <v>9</v>
      </c>
      <c r="H22" s="328"/>
      <c r="I22" s="8">
        <v>1133</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1133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75.75" customHeight="1" x14ac:dyDescent="0.25">
      <c r="B59" s="2"/>
      <c r="D59" s="328" t="s">
        <v>34</v>
      </c>
      <c r="E59" s="328"/>
      <c r="F59" s="335" t="s">
        <v>1438</v>
      </c>
      <c r="G59" s="335"/>
      <c r="H59" s="335"/>
      <c r="I59" s="335"/>
      <c r="J59" s="335"/>
      <c r="K59" s="335"/>
      <c r="L59" s="335"/>
      <c r="M59" s="335"/>
      <c r="O59" s="2"/>
    </row>
    <row r="60" spans="2:15" ht="66" customHeight="1" x14ac:dyDescent="0.25">
      <c r="B60" s="2"/>
      <c r="D60" s="350" t="s">
        <v>35</v>
      </c>
      <c r="E60" s="350"/>
      <c r="F60" s="335" t="s">
        <v>1439</v>
      </c>
      <c r="G60" s="335"/>
      <c r="H60" s="335"/>
      <c r="I60" s="335"/>
      <c r="J60" s="335"/>
      <c r="K60" s="335"/>
      <c r="L60" s="335"/>
      <c r="M60" s="335"/>
      <c r="O60" s="2"/>
    </row>
    <row r="61" spans="2:15" ht="41.25" customHeight="1" x14ac:dyDescent="0.25">
      <c r="B61" s="2"/>
      <c r="D61" s="350" t="s">
        <v>36</v>
      </c>
      <c r="E61" s="350"/>
      <c r="F61" s="331" t="s">
        <v>1440</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0.79900000000000004</v>
      </c>
      <c r="H77" s="16">
        <v>0.8</v>
      </c>
      <c r="I77" s="16">
        <v>0.94899999999999995</v>
      </c>
      <c r="J77" s="16">
        <v>0.95</v>
      </c>
      <c r="K77" s="16">
        <v>0.999</v>
      </c>
      <c r="L77" s="16">
        <v>1</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v>0.79900000000000004</v>
      </c>
      <c r="H78" s="16">
        <v>0.8</v>
      </c>
      <c r="I78" s="16">
        <v>0.94899999999999995</v>
      </c>
      <c r="J78" s="16">
        <v>0.95</v>
      </c>
      <c r="K78" s="16">
        <v>0.999</v>
      </c>
      <c r="L78" s="16">
        <v>1</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v>0.79900000000000004</v>
      </c>
      <c r="H79" s="16">
        <v>0.8</v>
      </c>
      <c r="I79" s="16">
        <v>0.94899999999999995</v>
      </c>
      <c r="J79" s="16">
        <v>0.95</v>
      </c>
      <c r="K79" s="16">
        <v>0.999</v>
      </c>
      <c r="L79" s="16">
        <v>1</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v>0</v>
      </c>
      <c r="G80" s="16">
        <v>9.9000000000000005E-2</v>
      </c>
      <c r="H80" s="16">
        <v>0.1</v>
      </c>
      <c r="I80" s="16">
        <v>0.19900000000000001</v>
      </c>
      <c r="J80" s="16">
        <v>0.2</v>
      </c>
      <c r="K80" s="16" t="s">
        <v>1888</v>
      </c>
      <c r="L80" s="16">
        <v>0.25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51" t="s">
        <v>53</v>
      </c>
      <c r="E81" s="351"/>
      <c r="F81" s="16" t="s">
        <v>500</v>
      </c>
      <c r="G81" s="16">
        <v>0.79900000000000004</v>
      </c>
      <c r="H81" s="16">
        <v>0.8</v>
      </c>
      <c r="I81" s="16">
        <v>0.94899999999999995</v>
      </c>
      <c r="J81" s="16">
        <v>0.95</v>
      </c>
      <c r="K81" s="16">
        <v>0.999</v>
      </c>
      <c r="L81" s="16">
        <v>1</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v>0.79900000000000004</v>
      </c>
      <c r="H82" s="16">
        <v>0.8</v>
      </c>
      <c r="I82" s="16">
        <v>0.94899999999999995</v>
      </c>
      <c r="J82" s="16">
        <v>0.95</v>
      </c>
      <c r="K82" s="16">
        <v>0.999</v>
      </c>
      <c r="L82" s="16">
        <v>1</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v>0.25900000000000001</v>
      </c>
      <c r="G83" s="16">
        <v>0.39900000000000002</v>
      </c>
      <c r="H83" s="16">
        <v>0.4</v>
      </c>
      <c r="I83" s="16">
        <v>0.499</v>
      </c>
      <c r="J83" s="16">
        <v>0.5</v>
      </c>
      <c r="K83" s="16">
        <v>0.64900000000000002</v>
      </c>
      <c r="L83" s="16">
        <v>0.65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v>0.79900000000000004</v>
      </c>
      <c r="H84" s="16">
        <v>0.8</v>
      </c>
      <c r="I84" s="16">
        <v>0.94899999999999995</v>
      </c>
      <c r="J84" s="16">
        <v>0.95</v>
      </c>
      <c r="K84" s="16">
        <v>0.999</v>
      </c>
      <c r="L84" s="16">
        <v>1</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v>0.79900000000000004</v>
      </c>
      <c r="H85" s="16">
        <v>0.8</v>
      </c>
      <c r="I85" s="16">
        <v>0.94899999999999995</v>
      </c>
      <c r="J85" s="16">
        <v>0.95</v>
      </c>
      <c r="K85" s="16">
        <v>0.999</v>
      </c>
      <c r="L85" s="16">
        <v>1</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v>0.65900000000000003</v>
      </c>
      <c r="G86" s="16">
        <v>0.69899999999999995</v>
      </c>
      <c r="H86" s="16">
        <v>0.7</v>
      </c>
      <c r="I86" s="16">
        <v>0.79900000000000004</v>
      </c>
      <c r="J86" s="16">
        <v>0.8</v>
      </c>
      <c r="K86" s="16">
        <v>0.94399999999999995</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75" customHeight="1" x14ac:dyDescent="0.25">
      <c r="B97" s="2"/>
      <c r="D97" s="350" t="s">
        <v>35</v>
      </c>
      <c r="E97" s="350"/>
      <c r="F97" s="335" t="s">
        <v>1441</v>
      </c>
      <c r="G97" s="335"/>
      <c r="H97" s="335"/>
      <c r="I97" s="335"/>
      <c r="J97" s="335"/>
      <c r="K97" s="335"/>
      <c r="L97" s="335"/>
      <c r="M97" s="335"/>
      <c r="O97" s="2"/>
    </row>
    <row r="98" spans="2:15" ht="42.75" customHeight="1" x14ac:dyDescent="0.25">
      <c r="B98" s="2"/>
      <c r="D98" s="350" t="s">
        <v>36</v>
      </c>
      <c r="E98" s="350"/>
      <c r="F98" s="335" t="s">
        <v>1441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71" priority="26">
      <formula>+IF($F$43="no",1,0)</formula>
    </cfRule>
  </conditionalFormatting>
  <conditionalFormatting sqref="F32:M33">
    <cfRule type="expression" dxfId="370" priority="25">
      <formula>+IF($Q$30="NA",1,0)</formula>
    </cfRule>
  </conditionalFormatting>
  <conditionalFormatting sqref="F33:M33">
    <cfRule type="expression" dxfId="369" priority="24">
      <formula>+IF($Q$33=0,1,0)</formula>
    </cfRule>
  </conditionalFormatting>
  <conditionalFormatting sqref="F47:M47">
    <cfRule type="expression" dxfId="368" priority="23">
      <formula>+IF($Q$47=0,1,0)</formula>
    </cfRule>
  </conditionalFormatting>
  <conditionalFormatting sqref="F73:G73">
    <cfRule type="cellIs" dxfId="367" priority="18" operator="equal">
      <formula>"optimo"</formula>
    </cfRule>
    <cfRule type="cellIs" dxfId="366" priority="19" operator="equal">
      <formula>"critico"</formula>
    </cfRule>
  </conditionalFormatting>
  <conditionalFormatting sqref="H73:I73">
    <cfRule type="cellIs" dxfId="365" priority="16" operator="equal">
      <formula>"Adecuado"</formula>
    </cfRule>
    <cfRule type="cellIs" dxfId="364" priority="17" operator="equal">
      <formula>"en riesgo"</formula>
    </cfRule>
  </conditionalFormatting>
  <conditionalFormatting sqref="J73:K73">
    <cfRule type="cellIs" dxfId="363" priority="14" operator="equal">
      <formula>"Adecuado"</formula>
    </cfRule>
    <cfRule type="cellIs" dxfId="362" priority="15" operator="equal">
      <formula>"en riesgo"</formula>
    </cfRule>
  </conditionalFormatting>
  <conditionalFormatting sqref="L73:M73">
    <cfRule type="cellIs" dxfId="361" priority="12" operator="equal">
      <formula>"optimo"</formula>
    </cfRule>
    <cfRule type="cellIs" dxfId="360" priority="13" operator="equal">
      <formula>"critico"</formula>
    </cfRule>
  </conditionalFormatting>
  <conditionalFormatting sqref="F75:M86">
    <cfRule type="expression" dxfId="359" priority="11">
      <formula>+IF($AK75=0,1)</formula>
    </cfRule>
  </conditionalFormatting>
  <conditionalFormatting sqref="F103:G104">
    <cfRule type="expression" dxfId="358" priority="10">
      <formula>+IF($G$102="No",1,0)</formula>
    </cfRule>
  </conditionalFormatting>
  <conditionalFormatting sqref="F51">
    <cfRule type="expression" dxfId="357" priority="9">
      <formula>+IF($F$43="no",1,0)</formula>
    </cfRule>
  </conditionalFormatting>
  <conditionalFormatting sqref="I51">
    <cfRule type="expression" dxfId="356" priority="8">
      <formula>+IF($F$51="no",1,0)</formula>
    </cfRule>
  </conditionalFormatting>
  <conditionalFormatting sqref="I22">
    <cfRule type="expression" dxfId="355" priority="5">
      <formula>+IF($F$51="no",1,0)</formula>
    </cfRule>
  </conditionalFormatting>
  <conditionalFormatting sqref="F22">
    <cfRule type="expression" dxfId="35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1">
    <tabColor rgb="FF0070C0"/>
  </sheetPr>
  <dimension ref="B1:AV113"/>
  <sheetViews>
    <sheetView zoomScale="90" zoomScaleNormal="90" workbookViewId="0">
      <selection activeCell="Q61" sqref="Q61:X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446</v>
      </c>
      <c r="O10" s="2"/>
    </row>
    <row r="11" spans="2:24" ht="3.95" customHeight="1" x14ac:dyDescent="0.25">
      <c r="B11" s="2"/>
      <c r="D11" s="6"/>
      <c r="O11" s="2"/>
    </row>
    <row r="12" spans="2:24" ht="36" customHeight="1" x14ac:dyDescent="0.25">
      <c r="B12" s="2"/>
      <c r="D12" s="329" t="s">
        <v>5</v>
      </c>
      <c r="E12" s="330"/>
      <c r="F12" s="331" t="s">
        <v>2172</v>
      </c>
      <c r="G12" s="332"/>
      <c r="H12" s="332"/>
      <c r="I12" s="332"/>
      <c r="J12" s="332"/>
      <c r="K12" s="332"/>
      <c r="L12" s="332"/>
      <c r="M12" s="333"/>
      <c r="O12" s="2"/>
      <c r="W12" s="3" t="str">
        <f>+F23</f>
        <v>Bimestral</v>
      </c>
      <c r="X12" s="3" t="str">
        <f>+F71</f>
        <v>Julio</v>
      </c>
    </row>
    <row r="13" spans="2:24" ht="3.95" customHeight="1" x14ac:dyDescent="0.25">
      <c r="B13" s="2"/>
      <c r="O13" s="2"/>
    </row>
    <row r="14" spans="2:24" ht="38.25" customHeight="1" x14ac:dyDescent="0.25">
      <c r="B14" s="2"/>
      <c r="D14" s="329" t="s">
        <v>6</v>
      </c>
      <c r="E14" s="330"/>
      <c r="F14" s="331" t="s">
        <v>2173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v>150</v>
      </c>
      <c r="G22" s="328" t="s">
        <v>9</v>
      </c>
      <c r="H22" s="328"/>
      <c r="I22" s="8">
        <v>150</v>
      </c>
      <c r="K22" s="328" t="s">
        <v>10</v>
      </c>
      <c r="L22" s="328"/>
      <c r="M22" s="9" t="s">
        <v>496</v>
      </c>
      <c r="O22" s="2"/>
    </row>
    <row r="23" spans="2:17" ht="19.5" customHeight="1" x14ac:dyDescent="0.25">
      <c r="B23" s="2"/>
      <c r="D23" s="328" t="s">
        <v>11</v>
      </c>
      <c r="E23" s="328"/>
      <c r="F23" s="4" t="s">
        <v>513</v>
      </c>
      <c r="G23" s="328" t="s">
        <v>12</v>
      </c>
      <c r="H23" s="328"/>
      <c r="I23" s="4" t="s">
        <v>514</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44.25"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24" ht="29.25" customHeight="1" x14ac:dyDescent="0.25">
      <c r="B49" s="2"/>
      <c r="D49" s="345"/>
      <c r="E49" s="346"/>
      <c r="F49" s="13" t="s">
        <v>924</v>
      </c>
      <c r="G49" s="331" t="s">
        <v>903</v>
      </c>
      <c r="H49" s="332"/>
      <c r="I49" s="332"/>
      <c r="J49" s="332"/>
      <c r="K49" s="332"/>
      <c r="L49" s="332"/>
      <c r="M49" s="333"/>
      <c r="O49" s="2"/>
    </row>
    <row r="50" spans="2:24" ht="3.95" customHeight="1" x14ac:dyDescent="0.25">
      <c r="B50" s="2"/>
      <c r="O50" s="2"/>
    </row>
    <row r="51" spans="2:24" ht="20.100000000000001" customHeight="1" x14ac:dyDescent="0.25">
      <c r="B51" s="2"/>
      <c r="D51" s="328" t="s">
        <v>31</v>
      </c>
      <c r="E51" s="328"/>
      <c r="F51" s="4" t="s">
        <v>496</v>
      </c>
      <c r="G51" s="328" t="s">
        <v>32</v>
      </c>
      <c r="H51" s="328"/>
      <c r="I51" s="8">
        <v>350</v>
      </c>
      <c r="O51" s="2"/>
    </row>
    <row r="52" spans="2:24" ht="3.95" customHeight="1" x14ac:dyDescent="0.25">
      <c r="B52" s="2"/>
      <c r="O52" s="2"/>
    </row>
    <row r="53" spans="2:24" ht="3" customHeight="1" x14ac:dyDescent="0.25">
      <c r="B53" s="2"/>
      <c r="C53" s="2"/>
      <c r="D53" s="2"/>
      <c r="E53" s="2"/>
      <c r="F53" s="2"/>
      <c r="G53" s="2"/>
      <c r="H53" s="2"/>
      <c r="I53" s="2"/>
      <c r="J53" s="2"/>
      <c r="K53" s="2"/>
      <c r="L53" s="2"/>
      <c r="M53" s="2"/>
      <c r="N53" s="2"/>
      <c r="O53" s="2"/>
    </row>
    <row r="54" spans="2:24" ht="3" customHeight="1" x14ac:dyDescent="0.25"/>
    <row r="55" spans="2:24" ht="3.95" customHeight="1" x14ac:dyDescent="0.25">
      <c r="B55" s="2"/>
      <c r="C55" s="2"/>
      <c r="D55" s="2"/>
      <c r="E55" s="2"/>
      <c r="F55" s="2"/>
      <c r="G55" s="2"/>
      <c r="H55" s="2"/>
      <c r="I55" s="2"/>
      <c r="J55" s="2"/>
      <c r="K55" s="2"/>
      <c r="L55" s="2"/>
      <c r="M55" s="2"/>
      <c r="N55" s="2"/>
      <c r="O55" s="2"/>
    </row>
    <row r="56" spans="2:24" ht="3.95" customHeight="1" x14ac:dyDescent="0.25">
      <c r="B56" s="2"/>
      <c r="O56" s="2"/>
    </row>
    <row r="57" spans="2:24" x14ac:dyDescent="0.25">
      <c r="B57" s="2"/>
      <c r="D57" s="7" t="s">
        <v>33</v>
      </c>
      <c r="O57" s="2"/>
    </row>
    <row r="58" spans="2:24" ht="3.95" customHeight="1" x14ac:dyDescent="0.25">
      <c r="B58" s="2"/>
      <c r="O58" s="2"/>
    </row>
    <row r="59" spans="2:24" ht="54" customHeight="1" x14ac:dyDescent="0.25">
      <c r="B59" s="2"/>
      <c r="D59" s="328" t="s">
        <v>34</v>
      </c>
      <c r="E59" s="328"/>
      <c r="F59" s="335" t="s">
        <v>2176</v>
      </c>
      <c r="G59" s="335"/>
      <c r="H59" s="335"/>
      <c r="I59" s="335"/>
      <c r="J59" s="335"/>
      <c r="K59" s="335"/>
      <c r="L59" s="335"/>
      <c r="M59" s="335"/>
      <c r="O59" s="2"/>
      <c r="Q59" s="468"/>
      <c r="R59" s="468"/>
      <c r="S59" s="468"/>
      <c r="T59" s="468"/>
      <c r="U59" s="468"/>
      <c r="V59" s="468"/>
      <c r="W59" s="468"/>
      <c r="X59" s="468"/>
    </row>
    <row r="60" spans="2:24" ht="41.25" customHeight="1" x14ac:dyDescent="0.25">
      <c r="B60" s="2"/>
      <c r="D60" s="350" t="s">
        <v>35</v>
      </c>
      <c r="E60" s="350"/>
      <c r="F60" s="335" t="s">
        <v>2174</v>
      </c>
      <c r="G60" s="335"/>
      <c r="H60" s="335"/>
      <c r="I60" s="335"/>
      <c r="J60" s="335"/>
      <c r="K60" s="335"/>
      <c r="L60" s="335"/>
      <c r="M60" s="335"/>
      <c r="O60" s="2"/>
      <c r="Q60" s="468"/>
      <c r="R60" s="468"/>
      <c r="S60" s="468"/>
      <c r="T60" s="468"/>
      <c r="U60" s="468"/>
      <c r="V60" s="468"/>
      <c r="W60" s="468"/>
      <c r="X60" s="468"/>
    </row>
    <row r="61" spans="2:24" ht="41.25" customHeight="1" x14ac:dyDescent="0.25">
      <c r="B61" s="2"/>
      <c r="D61" s="350" t="s">
        <v>36</v>
      </c>
      <c r="E61" s="350"/>
      <c r="F61" s="335" t="s">
        <v>2175</v>
      </c>
      <c r="G61" s="335"/>
      <c r="H61" s="335"/>
      <c r="I61" s="335"/>
      <c r="J61" s="335"/>
      <c r="K61" s="335"/>
      <c r="L61" s="335"/>
      <c r="M61" s="335"/>
      <c r="O61" s="2"/>
      <c r="Q61" s="468"/>
      <c r="R61" s="468"/>
      <c r="S61" s="468"/>
      <c r="T61" s="468"/>
      <c r="U61" s="468"/>
      <c r="V61" s="468"/>
      <c r="W61" s="468"/>
      <c r="X61" s="468"/>
    </row>
    <row r="62" spans="2:24" ht="3.95" customHeight="1" x14ac:dyDescent="0.25">
      <c r="B62" s="2"/>
      <c r="O62" s="2"/>
    </row>
    <row r="63" spans="2:24" ht="3" customHeight="1" x14ac:dyDescent="0.25">
      <c r="B63" s="2"/>
      <c r="C63" s="2"/>
      <c r="D63" s="2"/>
      <c r="E63" s="2"/>
      <c r="F63" s="2"/>
      <c r="G63" s="2"/>
      <c r="H63" s="2"/>
      <c r="I63" s="2"/>
      <c r="J63" s="2"/>
      <c r="K63" s="2"/>
      <c r="L63" s="2"/>
      <c r="M63" s="2"/>
      <c r="N63" s="2"/>
      <c r="O63" s="2"/>
    </row>
    <row r="64" spans="2:24"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53</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c r="H77" s="16"/>
      <c r="I77" s="16"/>
      <c r="J77" s="16"/>
      <c r="K77" s="16"/>
      <c r="L77" s="16"/>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c r="H79" s="16"/>
      <c r="I79" s="16"/>
      <c r="J79" s="16"/>
      <c r="K79" s="16"/>
      <c r="L79" s="16"/>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c r="G80" s="16"/>
      <c r="H80" s="16"/>
      <c r="I80" s="16"/>
      <c r="J80" s="16"/>
      <c r="K80" s="16"/>
      <c r="L80" s="16"/>
      <c r="M80" s="16" t="s">
        <v>500</v>
      </c>
      <c r="O80" s="2"/>
      <c r="AE80" s="3" t="s">
        <v>50</v>
      </c>
      <c r="AF80" s="3">
        <v>6</v>
      </c>
      <c r="AG80" s="3">
        <f t="shared" si="0"/>
        <v>1</v>
      </c>
      <c r="AH80" s="3">
        <f>+IF(AG80=0,0,IF(AG80=1,(SUM($AG$75:AG80)-1),1))</f>
        <v>3</v>
      </c>
      <c r="AI80" s="3">
        <f t="shared" si="1"/>
        <v>0</v>
      </c>
      <c r="AJ80" s="3">
        <f t="shared" si="2"/>
        <v>0</v>
      </c>
      <c r="AK80" s="3">
        <f t="shared" si="3"/>
        <v>0</v>
      </c>
    </row>
    <row r="81" spans="2:37" x14ac:dyDescent="0.25">
      <c r="B81" s="2"/>
      <c r="D81" s="351" t="s">
        <v>53</v>
      </c>
      <c r="E81" s="351"/>
      <c r="F81" s="16" t="s">
        <v>500</v>
      </c>
      <c r="G81" s="16">
        <v>0.499</v>
      </c>
      <c r="H81" s="16">
        <v>0.5</v>
      </c>
      <c r="I81" s="16">
        <v>0.69899999999999995</v>
      </c>
      <c r="J81" s="16">
        <v>0.7</v>
      </c>
      <c r="K81" s="16">
        <v>0.94899999999999995</v>
      </c>
      <c r="L81" s="16">
        <v>0.95</v>
      </c>
      <c r="M81" s="16" t="s">
        <v>500</v>
      </c>
      <c r="O81" s="2"/>
      <c r="AE81" s="3" t="s">
        <v>53</v>
      </c>
      <c r="AF81" s="3">
        <v>7</v>
      </c>
      <c r="AG81" s="3">
        <f t="shared" si="0"/>
        <v>1</v>
      </c>
      <c r="AH81" s="3">
        <f>+IF(AG81=0,0,IF(AG81=1,(SUM($AG$75:AG81)-1),1))</f>
        <v>4</v>
      </c>
      <c r="AI81" s="3">
        <f t="shared" si="1"/>
        <v>1</v>
      </c>
      <c r="AJ81" s="3">
        <f t="shared" si="2"/>
        <v>1</v>
      </c>
      <c r="AK81" s="3">
        <f t="shared" si="3"/>
        <v>1</v>
      </c>
    </row>
    <row r="82" spans="2:37" x14ac:dyDescent="0.25">
      <c r="B82" s="2"/>
      <c r="D82" s="351" t="s">
        <v>54</v>
      </c>
      <c r="E82" s="351"/>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c r="G83" s="16">
        <v>0.499</v>
      </c>
      <c r="H83" s="16">
        <v>0.5</v>
      </c>
      <c r="I83" s="16">
        <v>0.69899999999999995</v>
      </c>
      <c r="J83" s="16">
        <v>0.7</v>
      </c>
      <c r="K83" s="16">
        <v>0.94899999999999995</v>
      </c>
      <c r="L83" s="16">
        <v>0.95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c r="G85" s="16">
        <v>0.499</v>
      </c>
      <c r="H85" s="16">
        <v>0.5</v>
      </c>
      <c r="I85" s="16">
        <v>0.69899999999999995</v>
      </c>
      <c r="J85" s="16">
        <v>0.7</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c r="G86" s="16"/>
      <c r="H86" s="16"/>
      <c r="I86" s="16"/>
      <c r="J86" s="16"/>
      <c r="K86" s="16"/>
      <c r="L86" s="16"/>
      <c r="M86" s="16" t="s">
        <v>500</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29" t="s">
        <v>59</v>
      </c>
      <c r="E88" s="330"/>
      <c r="F88" s="331" t="s">
        <v>2177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6" customHeight="1" x14ac:dyDescent="0.25">
      <c r="B97" s="2"/>
      <c r="D97" s="350" t="s">
        <v>35</v>
      </c>
      <c r="E97" s="350"/>
      <c r="F97" s="335" t="s">
        <v>1441</v>
      </c>
      <c r="G97" s="335"/>
      <c r="H97" s="335"/>
      <c r="I97" s="335"/>
      <c r="J97" s="335"/>
      <c r="K97" s="335"/>
      <c r="L97" s="335"/>
      <c r="M97" s="335"/>
      <c r="O97" s="2"/>
    </row>
    <row r="98" spans="2:15" ht="36" customHeight="1" x14ac:dyDescent="0.25">
      <c r="B98" s="2"/>
      <c r="D98" s="350" t="s">
        <v>36</v>
      </c>
      <c r="E98" s="350"/>
      <c r="F98" s="335" t="s">
        <v>1441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4">
    <mergeCell ref="Q59:X59"/>
    <mergeCell ref="Q60:X60"/>
    <mergeCell ref="Q61:X61"/>
    <mergeCell ref="D102:E104"/>
    <mergeCell ref="G104:M104"/>
    <mergeCell ref="F88:M88"/>
    <mergeCell ref="D77:E77"/>
    <mergeCell ref="D78:E78"/>
    <mergeCell ref="D79:E79"/>
    <mergeCell ref="D80:E80"/>
    <mergeCell ref="D81:E81"/>
    <mergeCell ref="D82:E82"/>
    <mergeCell ref="D83:E83"/>
    <mergeCell ref="D84:E84"/>
    <mergeCell ref="D85:E85"/>
    <mergeCell ref="D86:E86"/>
    <mergeCell ref="D106:E106"/>
    <mergeCell ref="F106:M106"/>
    <mergeCell ref="D96:E96"/>
    <mergeCell ref="D97:E97"/>
    <mergeCell ref="F97:M97"/>
    <mergeCell ref="D98:E98"/>
    <mergeCell ref="F98:M98"/>
    <mergeCell ref="D100:E100"/>
    <mergeCell ref="F100:M100"/>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53" priority="27">
      <formula>+IF($F$43="no",1,0)</formula>
    </cfRule>
  </conditionalFormatting>
  <conditionalFormatting sqref="F32:M33">
    <cfRule type="expression" dxfId="352" priority="26">
      <formula>+IF($Q$30="NA",1,0)</formula>
    </cfRule>
  </conditionalFormatting>
  <conditionalFormatting sqref="F33:M33">
    <cfRule type="expression" dxfId="351" priority="25">
      <formula>+IF($Q$33=0,1,0)</formula>
    </cfRule>
  </conditionalFormatting>
  <conditionalFormatting sqref="F47:M47">
    <cfRule type="expression" dxfId="350" priority="24">
      <formula>+IF($Q$47=0,1,0)</formula>
    </cfRule>
  </conditionalFormatting>
  <conditionalFormatting sqref="F73:G73">
    <cfRule type="cellIs" dxfId="349" priority="19" operator="equal">
      <formula>"optimo"</formula>
    </cfRule>
    <cfRule type="cellIs" dxfId="348" priority="20" operator="equal">
      <formula>"critico"</formula>
    </cfRule>
  </conditionalFormatting>
  <conditionalFormatting sqref="H73:I73">
    <cfRule type="cellIs" dxfId="347" priority="17" operator="equal">
      <formula>"Adecuado"</formula>
    </cfRule>
    <cfRule type="cellIs" dxfId="346" priority="18" operator="equal">
      <formula>"en riesgo"</formula>
    </cfRule>
  </conditionalFormatting>
  <conditionalFormatting sqref="J73:K73">
    <cfRule type="cellIs" dxfId="345" priority="15" operator="equal">
      <formula>"Adecuado"</formula>
    </cfRule>
    <cfRule type="cellIs" dxfId="344" priority="16" operator="equal">
      <formula>"en riesgo"</formula>
    </cfRule>
  </conditionalFormatting>
  <conditionalFormatting sqref="L73:M73">
    <cfRule type="cellIs" dxfId="343" priority="13" operator="equal">
      <formula>"optimo"</formula>
    </cfRule>
    <cfRule type="cellIs" dxfId="342" priority="14" operator="equal">
      <formula>"critico"</formula>
    </cfRule>
  </conditionalFormatting>
  <conditionalFormatting sqref="F103:G104">
    <cfRule type="expression" dxfId="341" priority="11">
      <formula>+IF($G$102="No",1,0)</formula>
    </cfRule>
  </conditionalFormatting>
  <conditionalFormatting sqref="F51">
    <cfRule type="expression" dxfId="340" priority="10">
      <formula>+IF($F$43="no",1,0)</formula>
    </cfRule>
  </conditionalFormatting>
  <conditionalFormatting sqref="I51">
    <cfRule type="expression" dxfId="339" priority="9">
      <formula>+IF($F$51="no",1,0)</formula>
    </cfRule>
  </conditionalFormatting>
  <conditionalFormatting sqref="I22">
    <cfRule type="expression" dxfId="338" priority="6">
      <formula>+IF($F$51="no",1,0)</formula>
    </cfRule>
  </conditionalFormatting>
  <conditionalFormatting sqref="F22">
    <cfRule type="expression" dxfId="337"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2">
    <tabColor rgb="FF0070C0"/>
  </sheetPr>
  <dimension ref="B1:AV113"/>
  <sheetViews>
    <sheetView topLeftCell="A70" zoomScale="90" zoomScaleNormal="90" workbookViewId="0">
      <selection activeCell="Q88" sqref="Q8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447</v>
      </c>
      <c r="O10" s="2"/>
    </row>
    <row r="11" spans="2:24" ht="3.95" customHeight="1" x14ac:dyDescent="0.25">
      <c r="B11" s="2"/>
      <c r="D11" s="6"/>
      <c r="O11" s="2"/>
    </row>
    <row r="12" spans="2:24" ht="36" customHeight="1" x14ac:dyDescent="0.25">
      <c r="B12" s="2"/>
      <c r="D12" s="329" t="s">
        <v>5</v>
      </c>
      <c r="E12" s="330"/>
      <c r="F12" s="331" t="s">
        <v>448</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1452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v>1133</v>
      </c>
      <c r="G22" s="328" t="s">
        <v>9</v>
      </c>
      <c r="H22" s="328"/>
      <c r="I22" s="8">
        <v>1133</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1701</v>
      </c>
      <c r="G47" s="331" t="s">
        <v>1624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1133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1453</v>
      </c>
      <c r="G59" s="335"/>
      <c r="H59" s="335"/>
      <c r="I59" s="335"/>
      <c r="J59" s="335"/>
      <c r="K59" s="335"/>
      <c r="L59" s="335"/>
      <c r="M59" s="335"/>
      <c r="O59" s="2"/>
    </row>
    <row r="60" spans="2:15" ht="66" customHeight="1" x14ac:dyDescent="0.25">
      <c r="B60" s="2"/>
      <c r="D60" s="350" t="s">
        <v>35</v>
      </c>
      <c r="E60" s="350"/>
      <c r="F60" s="335" t="s">
        <v>1454</v>
      </c>
      <c r="G60" s="335"/>
      <c r="H60" s="335"/>
      <c r="I60" s="335"/>
      <c r="J60" s="335"/>
      <c r="K60" s="335"/>
      <c r="L60" s="335"/>
      <c r="M60" s="335"/>
      <c r="O60" s="2"/>
    </row>
    <row r="61" spans="2:15" ht="41.25" customHeight="1" x14ac:dyDescent="0.25">
      <c r="B61" s="2"/>
      <c r="D61" s="350" t="s">
        <v>36</v>
      </c>
      <c r="E61" s="350"/>
      <c r="F61" s="331" t="s">
        <v>1455</v>
      </c>
      <c r="G61" s="332"/>
      <c r="H61" s="332"/>
      <c r="I61" s="332"/>
      <c r="J61" s="332"/>
      <c r="K61" s="332"/>
      <c r="L61" s="332"/>
      <c r="M61" s="33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0.749</v>
      </c>
      <c r="H77" s="16">
        <v>0.75</v>
      </c>
      <c r="I77" s="16">
        <v>0.89900000000000002</v>
      </c>
      <c r="J77" s="16">
        <v>0.9</v>
      </c>
      <c r="K77" s="16">
        <v>0.94899999999999995</v>
      </c>
      <c r="L77" s="16">
        <v>0.95</v>
      </c>
      <c r="M77" s="16" t="s">
        <v>500</v>
      </c>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0.749</v>
      </c>
      <c r="H80" s="16">
        <v>0.75</v>
      </c>
      <c r="I80" s="16">
        <v>0.89900000000000002</v>
      </c>
      <c r="J80" s="16">
        <v>0.9</v>
      </c>
      <c r="K80" s="16">
        <v>0.94899999999999995</v>
      </c>
      <c r="L80" s="16">
        <v>0.95</v>
      </c>
      <c r="M80" s="16" t="s">
        <v>500</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0.749</v>
      </c>
      <c r="H83" s="16">
        <v>0.75</v>
      </c>
      <c r="I83" s="16">
        <v>0.89900000000000002</v>
      </c>
      <c r="J83" s="16">
        <v>0.9</v>
      </c>
      <c r="K83" s="16">
        <v>0.94899999999999995</v>
      </c>
      <c r="L83" s="16">
        <v>0.95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78.75" customHeight="1" x14ac:dyDescent="0.25">
      <c r="B97" s="2"/>
      <c r="D97" s="350" t="s">
        <v>35</v>
      </c>
      <c r="E97" s="350"/>
      <c r="F97" s="335" t="s">
        <v>1456</v>
      </c>
      <c r="G97" s="335"/>
      <c r="H97" s="335"/>
      <c r="I97" s="335"/>
      <c r="J97" s="335"/>
      <c r="K97" s="335"/>
      <c r="L97" s="335"/>
      <c r="M97" s="335"/>
      <c r="O97" s="2"/>
    </row>
    <row r="98" spans="2:15" ht="72.75" customHeight="1" x14ac:dyDescent="0.25">
      <c r="B98" s="2"/>
      <c r="D98" s="350" t="s">
        <v>36</v>
      </c>
      <c r="E98" s="350"/>
      <c r="F98" s="335" t="s">
        <v>1457</v>
      </c>
      <c r="G98" s="335"/>
      <c r="H98" s="335"/>
      <c r="I98" s="335"/>
      <c r="J98" s="335"/>
      <c r="K98" s="335"/>
      <c r="L98" s="335"/>
      <c r="M98" s="335"/>
      <c r="O98" s="2"/>
    </row>
    <row r="99" spans="2:15" ht="3.95" customHeight="1" x14ac:dyDescent="0.25">
      <c r="B99" s="2"/>
      <c r="O99" s="2"/>
    </row>
    <row r="100" spans="2:15" ht="124.5" customHeight="1" x14ac:dyDescent="0.25">
      <c r="B100" s="2"/>
      <c r="D100" s="329" t="s">
        <v>62</v>
      </c>
      <c r="E100" s="330"/>
      <c r="F100" s="403" t="s">
        <v>1437</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6 F48:M49">
    <cfRule type="expression" dxfId="336" priority="33">
      <formula>+IF($F$43="no",1,0)</formula>
    </cfRule>
  </conditionalFormatting>
  <conditionalFormatting sqref="F32:M33">
    <cfRule type="expression" dxfId="335" priority="32">
      <formula>+IF($Q$30="NA",1,0)</formula>
    </cfRule>
  </conditionalFormatting>
  <conditionalFormatting sqref="F33:M33">
    <cfRule type="expression" dxfId="334" priority="31">
      <formula>+IF($Q$33=0,1,0)</formula>
    </cfRule>
  </conditionalFormatting>
  <conditionalFormatting sqref="F73:G73">
    <cfRule type="cellIs" dxfId="333" priority="19" operator="equal">
      <formula>"optimo"</formula>
    </cfRule>
    <cfRule type="cellIs" dxfId="332" priority="20" operator="equal">
      <formula>"critico"</formula>
    </cfRule>
  </conditionalFormatting>
  <conditionalFormatting sqref="H73:I73">
    <cfRule type="cellIs" dxfId="331" priority="17" operator="equal">
      <formula>"Adecuado"</formula>
    </cfRule>
    <cfRule type="cellIs" dxfId="330" priority="18" operator="equal">
      <formula>"en riesgo"</formula>
    </cfRule>
  </conditionalFormatting>
  <conditionalFormatting sqref="J73:K73">
    <cfRule type="cellIs" dxfId="329" priority="15" operator="equal">
      <formula>"Adecuado"</formula>
    </cfRule>
    <cfRule type="cellIs" dxfId="328" priority="16" operator="equal">
      <formula>"en riesgo"</formula>
    </cfRule>
  </conditionalFormatting>
  <conditionalFormatting sqref="L73:M73">
    <cfRule type="cellIs" dxfId="327" priority="13" operator="equal">
      <formula>"optimo"</formula>
    </cfRule>
    <cfRule type="cellIs" dxfId="326" priority="14" operator="equal">
      <formula>"critico"</formula>
    </cfRule>
  </conditionalFormatting>
  <conditionalFormatting sqref="F75:M86">
    <cfRule type="expression" dxfId="325" priority="12">
      <formula>+IF($AK75=0,1)</formula>
    </cfRule>
  </conditionalFormatting>
  <conditionalFormatting sqref="F103:G104">
    <cfRule type="expression" dxfId="324" priority="11">
      <formula>+IF($G$102="No",1,0)</formula>
    </cfRule>
  </conditionalFormatting>
  <conditionalFormatting sqref="F51">
    <cfRule type="expression" dxfId="323" priority="10">
      <formula>+IF($F$43="no",1,0)</formula>
    </cfRule>
  </conditionalFormatting>
  <conditionalFormatting sqref="I51">
    <cfRule type="expression" dxfId="322" priority="9">
      <formula>+IF($F$51="no",1,0)</formula>
    </cfRule>
  </conditionalFormatting>
  <conditionalFormatting sqref="I22">
    <cfRule type="expression" dxfId="321" priority="5">
      <formula>+IF($F$51="no",1,0)</formula>
    </cfRule>
  </conditionalFormatting>
  <conditionalFormatting sqref="F22">
    <cfRule type="expression" dxfId="32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132</v>
      </c>
      <c r="O10" s="2"/>
    </row>
    <row r="11" spans="2:24" ht="3.95" customHeight="1" x14ac:dyDescent="0.25">
      <c r="B11" s="2"/>
      <c r="D11" s="6"/>
      <c r="O11" s="2"/>
    </row>
    <row r="12" spans="2:24" ht="36" customHeight="1" x14ac:dyDescent="0.25">
      <c r="B12" s="2"/>
      <c r="D12" s="329" t="s">
        <v>5</v>
      </c>
      <c r="E12" s="330"/>
      <c r="F12" s="331" t="s">
        <v>133</v>
      </c>
      <c r="G12" s="332"/>
      <c r="H12" s="332"/>
      <c r="I12" s="332"/>
      <c r="J12" s="332"/>
      <c r="K12" s="332"/>
      <c r="L12" s="332"/>
      <c r="M12" s="333"/>
      <c r="O12" s="2"/>
      <c r="W12" s="3" t="str">
        <f>+F23</f>
        <v>Mensual</v>
      </c>
      <c r="X12" s="3" t="str">
        <f>+F71</f>
        <v>Mayo</v>
      </c>
    </row>
    <row r="13" spans="2:24" ht="3.95" customHeight="1" x14ac:dyDescent="0.25">
      <c r="B13" s="2"/>
      <c r="O13" s="2"/>
    </row>
    <row r="14" spans="2:24" ht="36" customHeight="1" x14ac:dyDescent="0.25">
      <c r="B14" s="2"/>
      <c r="D14" s="329" t="s">
        <v>6</v>
      </c>
      <c r="E14" s="330"/>
      <c r="F14" s="331" t="s">
        <v>602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1150000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603</v>
      </c>
      <c r="G59" s="335"/>
      <c r="H59" s="335"/>
      <c r="I59" s="335"/>
      <c r="J59" s="335"/>
      <c r="K59" s="335"/>
      <c r="L59" s="335"/>
      <c r="M59" s="335"/>
      <c r="O59" s="2"/>
    </row>
    <row r="60" spans="2:15" ht="27" customHeight="1" x14ac:dyDescent="0.25">
      <c r="B60" s="2"/>
      <c r="D60" s="350" t="s">
        <v>35</v>
      </c>
      <c r="E60" s="350"/>
      <c r="F60" s="335" t="s">
        <v>604</v>
      </c>
      <c r="G60" s="335"/>
      <c r="H60" s="335"/>
      <c r="I60" s="335"/>
      <c r="J60" s="335"/>
      <c r="K60" s="335"/>
      <c r="L60" s="335"/>
      <c r="M60" s="335"/>
      <c r="O60" s="2"/>
    </row>
    <row r="61" spans="2:15" ht="27" customHeight="1" x14ac:dyDescent="0.25">
      <c r="B61" s="2"/>
      <c r="D61" s="350" t="s">
        <v>36</v>
      </c>
      <c r="E61" s="350"/>
      <c r="F61" s="335" t="s">
        <v>590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49</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v>0.39900000000000002</v>
      </c>
      <c r="H79" s="16">
        <v>0.4</v>
      </c>
      <c r="I79" s="16">
        <v>0.499</v>
      </c>
      <c r="J79" s="16">
        <v>0.5</v>
      </c>
      <c r="K79" s="16">
        <v>0.59899999999999998</v>
      </c>
      <c r="L79" s="16">
        <v>0.6</v>
      </c>
      <c r="M79" s="16" t="s">
        <v>500</v>
      </c>
      <c r="O79" s="2"/>
      <c r="AE79" s="3" t="s">
        <v>49</v>
      </c>
      <c r="AF79" s="3">
        <v>5</v>
      </c>
      <c r="AG79" s="3">
        <f t="shared" si="0"/>
        <v>1</v>
      </c>
      <c r="AH79" s="3">
        <f>+IF(AG79=0,0,IF(AG79=1,(SUM($AG$75:AG79)-1),1))</f>
        <v>1</v>
      </c>
      <c r="AI79" s="3">
        <f t="shared" si="1"/>
        <v>1</v>
      </c>
      <c r="AJ79" s="3">
        <f t="shared" si="2"/>
        <v>1</v>
      </c>
      <c r="AK79" s="3">
        <f t="shared" si="3"/>
        <v>1</v>
      </c>
    </row>
    <row r="80" spans="2:37" x14ac:dyDescent="0.25">
      <c r="B80" s="2"/>
      <c r="D80" s="351" t="s">
        <v>50</v>
      </c>
      <c r="E80" s="351"/>
      <c r="F80" s="16" t="s">
        <v>500</v>
      </c>
      <c r="G80" s="16">
        <v>0.39900000000000002</v>
      </c>
      <c r="H80" s="16">
        <v>0.4</v>
      </c>
      <c r="I80" s="16">
        <v>0.59899999999999998</v>
      </c>
      <c r="J80" s="16">
        <v>0.6</v>
      </c>
      <c r="K80" s="16">
        <v>0.69899999999999995</v>
      </c>
      <c r="L80" s="16">
        <v>0.7</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v>0.499</v>
      </c>
      <c r="H81" s="16">
        <v>0.5</v>
      </c>
      <c r="I81" s="16">
        <v>0.69899999999999995</v>
      </c>
      <c r="J81" s="16">
        <v>0.7</v>
      </c>
      <c r="K81" s="16">
        <v>0.89900000000000002</v>
      </c>
      <c r="L81" s="16">
        <v>0.8</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88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591</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89</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47" priority="31">
      <formula>+IF($F$43="no",1,0)</formula>
    </cfRule>
  </conditionalFormatting>
  <conditionalFormatting sqref="F32:M33">
    <cfRule type="expression" dxfId="3246" priority="30">
      <formula>+IF($Q$30="NA",1,0)</formula>
    </cfRule>
  </conditionalFormatting>
  <conditionalFormatting sqref="F33:M33">
    <cfRule type="expression" dxfId="3245" priority="29">
      <formula>+IF($Q$33=0,1,0)</formula>
    </cfRule>
  </conditionalFormatting>
  <conditionalFormatting sqref="F47:M47">
    <cfRule type="expression" dxfId="3244" priority="28">
      <formula>+IF($Q$47=0,1,0)</formula>
    </cfRule>
  </conditionalFormatting>
  <conditionalFormatting sqref="F73:G73">
    <cfRule type="cellIs" dxfId="3243" priority="26" operator="equal">
      <formula>"optimo"</formula>
    </cfRule>
    <cfRule type="cellIs" dxfId="3242" priority="27" operator="equal">
      <formula>"critico"</formula>
    </cfRule>
  </conditionalFormatting>
  <conditionalFormatting sqref="H73:I73">
    <cfRule type="cellIs" dxfId="3241" priority="24" operator="equal">
      <formula>"Adecuado"</formula>
    </cfRule>
    <cfRule type="cellIs" dxfId="3240" priority="25" operator="equal">
      <formula>"en riesgo"</formula>
    </cfRule>
  </conditionalFormatting>
  <conditionalFormatting sqref="J73:K73">
    <cfRule type="cellIs" dxfId="3239" priority="22" operator="equal">
      <formula>"Adecuado"</formula>
    </cfRule>
    <cfRule type="cellIs" dxfId="3238" priority="23" operator="equal">
      <formula>"en riesgo"</formula>
    </cfRule>
  </conditionalFormatting>
  <conditionalFormatting sqref="L73:M73">
    <cfRule type="cellIs" dxfId="3237" priority="20" operator="equal">
      <formula>"optimo"</formula>
    </cfRule>
    <cfRule type="cellIs" dxfId="3236" priority="21" operator="equal">
      <formula>"critico"</formula>
    </cfRule>
  </conditionalFormatting>
  <conditionalFormatting sqref="F75:M86">
    <cfRule type="expression" dxfId="3235" priority="19">
      <formula>+IF($AK75=0,1)</formula>
    </cfRule>
  </conditionalFormatting>
  <conditionalFormatting sqref="F103:G104">
    <cfRule type="expression" dxfId="3234" priority="18">
      <formula>+IF($G$102="No",1,0)</formula>
    </cfRule>
  </conditionalFormatting>
  <conditionalFormatting sqref="F51">
    <cfRule type="expression" dxfId="3233" priority="17">
      <formula>+IF($F$43="no",1,0)</formula>
    </cfRule>
  </conditionalFormatting>
  <conditionalFormatting sqref="I51">
    <cfRule type="expression" dxfId="3232" priority="1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3">
    <tabColor rgb="FF0070C0"/>
  </sheetPr>
  <dimension ref="B1:AV113"/>
  <sheetViews>
    <sheetView topLeftCell="A46" zoomScale="90" zoomScaleNormal="90" workbookViewId="0">
      <selection activeCell="M86" sqref="M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449</v>
      </c>
      <c r="O10" s="2"/>
    </row>
    <row r="11" spans="2:24" ht="3.95" customHeight="1" x14ac:dyDescent="0.25">
      <c r="B11" s="2"/>
      <c r="D11" s="6"/>
      <c r="O11" s="2"/>
    </row>
    <row r="12" spans="2:24" ht="36" customHeight="1" x14ac:dyDescent="0.25">
      <c r="B12" s="2"/>
      <c r="D12" s="329" t="s">
        <v>5</v>
      </c>
      <c r="E12" s="330"/>
      <c r="F12" s="331" t="s">
        <v>450</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1447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v>
      </c>
      <c r="G22" s="328" t="s">
        <v>9</v>
      </c>
      <c r="H22" s="328"/>
      <c r="I22" s="17">
        <v>0.4</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1448</v>
      </c>
      <c r="G59" s="335"/>
      <c r="H59" s="335"/>
      <c r="I59" s="335"/>
      <c r="J59" s="335"/>
      <c r="K59" s="335"/>
      <c r="L59" s="335"/>
      <c r="M59" s="335"/>
      <c r="O59" s="2"/>
    </row>
    <row r="60" spans="2:15" ht="41.25" customHeight="1" x14ac:dyDescent="0.25">
      <c r="B60" s="2"/>
      <c r="D60" s="350" t="s">
        <v>35</v>
      </c>
      <c r="E60" s="350"/>
      <c r="F60" s="335" t="s">
        <v>1449</v>
      </c>
      <c r="G60" s="335"/>
      <c r="H60" s="335"/>
      <c r="I60" s="335"/>
      <c r="J60" s="335"/>
      <c r="K60" s="335"/>
      <c r="L60" s="335"/>
      <c r="M60" s="335"/>
      <c r="O60" s="2"/>
    </row>
    <row r="61" spans="2:15" ht="41.25" customHeight="1" x14ac:dyDescent="0.25">
      <c r="B61" s="2"/>
      <c r="D61" s="350" t="s">
        <v>36</v>
      </c>
      <c r="E61" s="350"/>
      <c r="F61" s="465" t="s">
        <v>1450</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0.159</v>
      </c>
      <c r="H80" s="16">
        <v>0.16</v>
      </c>
      <c r="I80" s="16">
        <v>0.17899999999999999</v>
      </c>
      <c r="J80" s="16">
        <v>0.18</v>
      </c>
      <c r="K80" s="16">
        <v>0.19900000000000001</v>
      </c>
      <c r="L80" s="16">
        <v>0.2</v>
      </c>
      <c r="M80" s="16" t="s">
        <v>500</v>
      </c>
      <c r="O80" s="2"/>
      <c r="Q80" s="284"/>
      <c r="R80" s="284"/>
      <c r="S80" s="284"/>
      <c r="T80" s="284"/>
      <c r="U80" s="284"/>
      <c r="V80" s="284"/>
      <c r="W80" s="283"/>
      <c r="X80" s="1"/>
      <c r="Y80" s="1"/>
      <c r="Z80" s="1"/>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Q81" s="1"/>
      <c r="R81" s="1"/>
      <c r="S81" s="1"/>
      <c r="T81" s="1"/>
      <c r="U81" s="1"/>
      <c r="V81" s="1"/>
      <c r="W81" s="1"/>
      <c r="X81" s="1"/>
      <c r="Y81" s="1"/>
      <c r="Z81" s="1"/>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Q82" s="1"/>
      <c r="R82" s="1"/>
      <c r="S82" s="1"/>
      <c r="T82" s="1"/>
      <c r="U82" s="1"/>
      <c r="V82" s="1"/>
      <c r="W82" s="1"/>
      <c r="X82" s="1"/>
      <c r="Y82" s="1"/>
      <c r="Z82" s="1"/>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Q83" s="1"/>
      <c r="R83" s="1"/>
      <c r="S83" s="1"/>
      <c r="T83" s="1"/>
      <c r="U83" s="1"/>
      <c r="V83" s="1"/>
      <c r="W83" s="1"/>
      <c r="X83" s="1"/>
      <c r="Y83" s="1"/>
      <c r="Z83" s="1"/>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Q84" s="1"/>
      <c r="R84" s="1"/>
      <c r="S84" s="1"/>
      <c r="T84" s="1"/>
      <c r="U84" s="1"/>
      <c r="V84" s="1"/>
      <c r="W84" s="1"/>
      <c r="X84" s="1"/>
      <c r="Y84" s="1"/>
      <c r="Z84" s="1"/>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Q85" s="1"/>
      <c r="R85" s="1"/>
      <c r="S85" s="1"/>
      <c r="T85" s="1"/>
      <c r="U85" s="1"/>
      <c r="V85" s="1"/>
      <c r="W85" s="1"/>
      <c r="X85" s="1"/>
      <c r="Y85" s="1"/>
      <c r="Z85" s="1"/>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0.29899999999999999</v>
      </c>
      <c r="H86" s="16">
        <v>0.3</v>
      </c>
      <c r="I86" s="16">
        <v>0.31900000000000001</v>
      </c>
      <c r="J86" s="16">
        <v>0.32</v>
      </c>
      <c r="K86" s="16">
        <v>0.39900000000000002</v>
      </c>
      <c r="L86" s="16"/>
      <c r="M86" s="16">
        <v>0.4</v>
      </c>
      <c r="O86" s="2"/>
      <c r="Q86" s="284"/>
      <c r="R86" s="284"/>
      <c r="S86" s="284"/>
      <c r="T86" s="284"/>
      <c r="U86" s="284"/>
      <c r="V86" s="284"/>
      <c r="W86" s="284"/>
      <c r="X86" s="1"/>
      <c r="Y86" s="1"/>
      <c r="Z86" s="1"/>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7.25" customHeight="1" x14ac:dyDescent="0.25">
      <c r="B97" s="2"/>
      <c r="D97" s="350" t="s">
        <v>35</v>
      </c>
      <c r="E97" s="350"/>
      <c r="F97" s="335" t="s">
        <v>1451</v>
      </c>
      <c r="G97" s="335"/>
      <c r="H97" s="335"/>
      <c r="I97" s="335"/>
      <c r="J97" s="335"/>
      <c r="K97" s="335"/>
      <c r="L97" s="335"/>
      <c r="M97" s="335"/>
      <c r="O97" s="2"/>
    </row>
    <row r="98" spans="2:15" ht="47.25" customHeight="1" x14ac:dyDescent="0.25">
      <c r="B98" s="2"/>
      <c r="D98" s="350" t="s">
        <v>36</v>
      </c>
      <c r="E98" s="350"/>
      <c r="F98" s="335" t="s">
        <v>1451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9" priority="33">
      <formula>+IF($F$43="no",1,0)</formula>
    </cfRule>
  </conditionalFormatting>
  <conditionalFormatting sqref="F32:M33">
    <cfRule type="expression" dxfId="318" priority="32">
      <formula>+IF($Q$30="NA",1,0)</formula>
    </cfRule>
  </conditionalFormatting>
  <conditionalFormatting sqref="F33:M33">
    <cfRule type="expression" dxfId="317" priority="31">
      <formula>+IF($Q$33=0,1,0)</formula>
    </cfRule>
  </conditionalFormatting>
  <conditionalFormatting sqref="F47:M47">
    <cfRule type="expression" dxfId="316" priority="30">
      <formula>+IF($Q$47=0,1,0)</formula>
    </cfRule>
  </conditionalFormatting>
  <conditionalFormatting sqref="F73:G73">
    <cfRule type="cellIs" dxfId="315" priority="16" operator="equal">
      <formula>"optimo"</formula>
    </cfRule>
    <cfRule type="cellIs" dxfId="314" priority="17" operator="equal">
      <formula>"critico"</formula>
    </cfRule>
  </conditionalFormatting>
  <conditionalFormatting sqref="H73:I73">
    <cfRule type="cellIs" dxfId="313" priority="14" operator="equal">
      <formula>"Adecuado"</formula>
    </cfRule>
    <cfRule type="cellIs" dxfId="312" priority="15" operator="equal">
      <formula>"en riesgo"</formula>
    </cfRule>
  </conditionalFormatting>
  <conditionalFormatting sqref="J73:K73">
    <cfRule type="cellIs" dxfId="311" priority="12" operator="equal">
      <formula>"Adecuado"</formula>
    </cfRule>
    <cfRule type="cellIs" dxfId="310" priority="13" operator="equal">
      <formula>"en riesgo"</formula>
    </cfRule>
  </conditionalFormatting>
  <conditionalFormatting sqref="L73:M73">
    <cfRule type="cellIs" dxfId="309" priority="10" operator="equal">
      <formula>"optimo"</formula>
    </cfRule>
    <cfRule type="cellIs" dxfId="308" priority="11" operator="equal">
      <formula>"critico"</formula>
    </cfRule>
  </conditionalFormatting>
  <conditionalFormatting sqref="F75:M86">
    <cfRule type="expression" dxfId="307" priority="9">
      <formula>+IF($AK75=0,1)</formula>
    </cfRule>
  </conditionalFormatting>
  <conditionalFormatting sqref="F103:G104">
    <cfRule type="expression" dxfId="306" priority="8">
      <formula>+IF($G$102="No",1,0)</formula>
    </cfRule>
  </conditionalFormatting>
  <conditionalFormatting sqref="F51">
    <cfRule type="expression" dxfId="305" priority="7">
      <formula>+IF($F$43="no",1,0)</formula>
    </cfRule>
  </conditionalFormatting>
  <conditionalFormatting sqref="I51">
    <cfRule type="expression" dxfId="304" priority="6">
      <formula>+IF($F$51="no",1,0)</formula>
    </cfRule>
  </conditionalFormatting>
  <conditionalFormatting sqref="I22">
    <cfRule type="expression" dxfId="303" priority="5">
      <formula>+IF($F$51="no",1,0)</formula>
    </cfRule>
  </conditionalFormatting>
  <conditionalFormatting sqref="F22">
    <cfRule type="expression" dxfId="30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4">
    <tabColor rgb="FF0070C0"/>
  </sheetPr>
  <dimension ref="B1:AV113"/>
  <sheetViews>
    <sheetView zoomScale="90" zoomScaleNormal="90" workbookViewId="0">
      <selection activeCell="R35" sqref="R3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451</v>
      </c>
      <c r="O10" s="2"/>
    </row>
    <row r="11" spans="2:24" ht="3.95" customHeight="1" x14ac:dyDescent="0.25">
      <c r="B11" s="2"/>
      <c r="D11" s="6"/>
      <c r="O11" s="2"/>
    </row>
    <row r="12" spans="2:24" ht="36" customHeight="1" x14ac:dyDescent="0.25">
      <c r="B12" s="2"/>
      <c r="D12" s="329" t="s">
        <v>5</v>
      </c>
      <c r="E12" s="330"/>
      <c r="F12" s="331" t="s">
        <v>1889</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1444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1890</v>
      </c>
      <c r="G59" s="464"/>
      <c r="H59" s="464"/>
      <c r="I59" s="464"/>
      <c r="J59" s="464"/>
      <c r="K59" s="464"/>
      <c r="L59" s="464"/>
      <c r="M59" s="464"/>
      <c r="O59" s="2"/>
    </row>
    <row r="60" spans="2:15" ht="45.75" customHeight="1" x14ac:dyDescent="0.25">
      <c r="B60" s="2"/>
      <c r="D60" s="350" t="s">
        <v>35</v>
      </c>
      <c r="E60" s="350"/>
      <c r="F60" s="335" t="s">
        <v>1891</v>
      </c>
      <c r="G60" s="335"/>
      <c r="H60" s="335"/>
      <c r="I60" s="335"/>
      <c r="J60" s="335"/>
      <c r="K60" s="335"/>
      <c r="L60" s="335"/>
      <c r="M60" s="335"/>
      <c r="O60" s="2"/>
    </row>
    <row r="61" spans="2:15" ht="45.75" customHeight="1" x14ac:dyDescent="0.25">
      <c r="B61" s="2"/>
      <c r="D61" s="350" t="s">
        <v>36</v>
      </c>
      <c r="E61" s="350"/>
      <c r="F61" s="465" t="s">
        <v>1445</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v>0</v>
      </c>
      <c r="G80" s="16">
        <v>0.19900000000000001</v>
      </c>
      <c r="H80" s="16">
        <v>0.2</v>
      </c>
      <c r="I80" s="16">
        <v>0.29899999999999999</v>
      </c>
      <c r="J80" s="16">
        <v>0.3</v>
      </c>
      <c r="K80" s="16">
        <v>0.499</v>
      </c>
      <c r="L80" s="16">
        <v>0.5</v>
      </c>
      <c r="M80" s="16"/>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v>0.4</v>
      </c>
      <c r="G86" s="16">
        <v>0.44900000000000001</v>
      </c>
      <c r="H86" s="16">
        <v>0.45</v>
      </c>
      <c r="I86" s="16">
        <v>0.59899999999999998</v>
      </c>
      <c r="J86" s="16">
        <v>0.6</v>
      </c>
      <c r="K86" s="16">
        <v>0.94899999999999995</v>
      </c>
      <c r="L86" s="16"/>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3.5" customHeight="1" x14ac:dyDescent="0.25">
      <c r="B97" s="2"/>
      <c r="D97" s="350" t="s">
        <v>35</v>
      </c>
      <c r="E97" s="350"/>
      <c r="F97" s="335" t="s">
        <v>1446</v>
      </c>
      <c r="G97" s="335"/>
      <c r="H97" s="335"/>
      <c r="I97" s="335"/>
      <c r="J97" s="335"/>
      <c r="K97" s="335"/>
      <c r="L97" s="335"/>
      <c r="M97" s="335"/>
      <c r="O97" s="2"/>
    </row>
    <row r="98" spans="2:15" ht="43.5" customHeight="1" x14ac:dyDescent="0.25">
      <c r="B98" s="2"/>
      <c r="D98" s="350" t="s">
        <v>36</v>
      </c>
      <c r="E98" s="350"/>
      <c r="F98" s="335" t="s">
        <v>1446</v>
      </c>
      <c r="G98" s="335"/>
      <c r="H98" s="335"/>
      <c r="I98" s="335"/>
      <c r="J98" s="335"/>
      <c r="K98" s="335"/>
      <c r="L98" s="335"/>
      <c r="M98" s="335"/>
      <c r="O98" s="2"/>
    </row>
    <row r="99" spans="2:15" ht="3.95" customHeight="1" x14ac:dyDescent="0.25">
      <c r="B99" s="2"/>
      <c r="O99" s="2"/>
    </row>
    <row r="100" spans="2:15" ht="63.75" customHeight="1" x14ac:dyDescent="0.25">
      <c r="B100" s="2"/>
      <c r="D100" s="329" t="s">
        <v>62</v>
      </c>
      <c r="E100" s="330"/>
      <c r="F100" s="403" t="s">
        <v>1892</v>
      </c>
      <c r="G100" s="406"/>
      <c r="H100" s="406"/>
      <c r="I100" s="406"/>
      <c r="J100" s="406"/>
      <c r="K100" s="406"/>
      <c r="L100" s="406"/>
      <c r="M100" s="407"/>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01" priority="33">
      <formula>+IF($F$43="no",1,0)</formula>
    </cfRule>
  </conditionalFormatting>
  <conditionalFormatting sqref="F32:M33">
    <cfRule type="expression" dxfId="300" priority="32">
      <formula>+IF($Q$30="NA",1,0)</formula>
    </cfRule>
  </conditionalFormatting>
  <conditionalFormatting sqref="F33:M33">
    <cfRule type="expression" dxfId="299" priority="31">
      <formula>+IF($Q$33=0,1,0)</formula>
    </cfRule>
  </conditionalFormatting>
  <conditionalFormatting sqref="F47:M47">
    <cfRule type="expression" dxfId="298" priority="30">
      <formula>+IF($Q$47=0,1,0)</formula>
    </cfRule>
  </conditionalFormatting>
  <conditionalFormatting sqref="F73:G73">
    <cfRule type="cellIs" dxfId="297" priority="17" operator="equal">
      <formula>"optimo"</formula>
    </cfRule>
    <cfRule type="cellIs" dxfId="296" priority="18" operator="equal">
      <formula>"critico"</formula>
    </cfRule>
  </conditionalFormatting>
  <conditionalFormatting sqref="H73:I73">
    <cfRule type="cellIs" dxfId="295" priority="15" operator="equal">
      <formula>"Adecuado"</formula>
    </cfRule>
    <cfRule type="cellIs" dxfId="294" priority="16" operator="equal">
      <formula>"en riesgo"</formula>
    </cfRule>
  </conditionalFormatting>
  <conditionalFormatting sqref="J73:K73">
    <cfRule type="cellIs" dxfId="293" priority="13" operator="equal">
      <formula>"Adecuado"</formula>
    </cfRule>
    <cfRule type="cellIs" dxfId="292" priority="14" operator="equal">
      <formula>"en riesgo"</formula>
    </cfRule>
  </conditionalFormatting>
  <conditionalFormatting sqref="L73:M73">
    <cfRule type="cellIs" dxfId="291" priority="11" operator="equal">
      <formula>"optimo"</formula>
    </cfRule>
    <cfRule type="cellIs" dxfId="290" priority="12" operator="equal">
      <formula>"critico"</formula>
    </cfRule>
  </conditionalFormatting>
  <conditionalFormatting sqref="F75:M86">
    <cfRule type="expression" dxfId="289" priority="10">
      <formula>+IF($AK75=0,1)</formula>
    </cfRule>
  </conditionalFormatting>
  <conditionalFormatting sqref="F103:G104">
    <cfRule type="expression" dxfId="288" priority="9">
      <formula>+IF($G$102="No",1,0)</formula>
    </cfRule>
  </conditionalFormatting>
  <conditionalFormatting sqref="F51">
    <cfRule type="expression" dxfId="287" priority="8">
      <formula>+IF($F$43="no",1,0)</formula>
    </cfRule>
  </conditionalFormatting>
  <conditionalFormatting sqref="I51">
    <cfRule type="expression" dxfId="286" priority="7">
      <formula>+IF($F$51="no",1,0)</formula>
    </cfRule>
  </conditionalFormatting>
  <conditionalFormatting sqref="I22">
    <cfRule type="expression" dxfId="285" priority="5">
      <formula>+IF($F$51="no",1,0)</formula>
    </cfRule>
  </conditionalFormatting>
  <conditionalFormatting sqref="F22">
    <cfRule type="expression" dxfId="28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5">
    <tabColor rgb="FF0070C0"/>
  </sheetPr>
  <dimension ref="B1:AV113"/>
  <sheetViews>
    <sheetView topLeftCell="A49" zoomScale="90" zoomScaleNormal="90" workbookViewId="0">
      <selection activeCell="R86" sqref="R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452</v>
      </c>
      <c r="O10" s="2"/>
    </row>
    <row r="11" spans="2:24" ht="3.95" customHeight="1" x14ac:dyDescent="0.25">
      <c r="B11" s="2"/>
      <c r="D11" s="6"/>
      <c r="O11" s="2"/>
    </row>
    <row r="12" spans="2:24" ht="36" customHeight="1" x14ac:dyDescent="0.25">
      <c r="B12" s="2"/>
      <c r="D12" s="329" t="s">
        <v>5</v>
      </c>
      <c r="E12" s="330"/>
      <c r="F12" s="331" t="s">
        <v>453</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1442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t="s">
        <v>512</v>
      </c>
      <c r="G22" s="328" t="s">
        <v>9</v>
      </c>
      <c r="H22" s="328"/>
      <c r="I22" s="8">
        <v>2</v>
      </c>
      <c r="K22" s="328" t="s">
        <v>10</v>
      </c>
      <c r="L22" s="328"/>
      <c r="M22" s="9" t="s">
        <v>496</v>
      </c>
      <c r="O22" s="2"/>
    </row>
    <row r="23" spans="2:17" ht="19.5" customHeight="1" x14ac:dyDescent="0.25">
      <c r="B23" s="2"/>
      <c r="D23" s="328" t="s">
        <v>11</v>
      </c>
      <c r="E23" s="328"/>
      <c r="F23" s="4" t="s">
        <v>104</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441</v>
      </c>
      <c r="G31" s="331" t="s">
        <v>442</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1029</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5" t="s">
        <v>1893</v>
      </c>
      <c r="G59" s="466"/>
      <c r="H59" s="466"/>
      <c r="I59" s="466"/>
      <c r="J59" s="466"/>
      <c r="K59" s="466"/>
      <c r="L59" s="466"/>
      <c r="M59" s="467"/>
      <c r="O59" s="2"/>
    </row>
    <row r="60" spans="2:15" ht="39" customHeight="1" x14ac:dyDescent="0.25">
      <c r="B60" s="2"/>
      <c r="D60" s="350" t="s">
        <v>35</v>
      </c>
      <c r="E60" s="350"/>
      <c r="F60" s="465" t="s">
        <v>1894</v>
      </c>
      <c r="G60" s="466"/>
      <c r="H60" s="466"/>
      <c r="I60" s="466"/>
      <c r="J60" s="466"/>
      <c r="K60" s="466"/>
      <c r="L60" s="466"/>
      <c r="M60" s="467"/>
      <c r="O60" s="2"/>
    </row>
    <row r="61" spans="2:15" ht="39" customHeight="1" x14ac:dyDescent="0.25">
      <c r="B61" s="2"/>
      <c r="D61" s="350" t="s">
        <v>36</v>
      </c>
      <c r="E61" s="350"/>
      <c r="F61" s="465" t="s">
        <v>1443</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0.499</v>
      </c>
      <c r="H80" s="16"/>
      <c r="I80" s="16"/>
      <c r="J80" s="16"/>
      <c r="K80" s="16"/>
      <c r="L80" s="16" t="s">
        <v>500</v>
      </c>
      <c r="M80" s="16">
        <v>0.5</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0.999</v>
      </c>
      <c r="H86" s="16"/>
      <c r="I86" s="16"/>
      <c r="J86" s="16"/>
      <c r="K86" s="16"/>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0.5" customHeight="1" x14ac:dyDescent="0.25">
      <c r="B97" s="2"/>
      <c r="D97" s="350" t="s">
        <v>35</v>
      </c>
      <c r="E97" s="350"/>
      <c r="F97" s="335" t="s">
        <v>1441</v>
      </c>
      <c r="G97" s="335"/>
      <c r="H97" s="335"/>
      <c r="I97" s="335"/>
      <c r="J97" s="335"/>
      <c r="K97" s="335"/>
      <c r="L97" s="335"/>
      <c r="M97" s="335"/>
      <c r="O97" s="2"/>
    </row>
    <row r="98" spans="2:15" ht="40.5" customHeight="1" x14ac:dyDescent="0.25">
      <c r="B98" s="2"/>
      <c r="D98" s="350" t="s">
        <v>36</v>
      </c>
      <c r="E98" s="350"/>
      <c r="F98" s="335" t="s">
        <v>1441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Sistema Nacional de Bienestar Familiar</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3" priority="33">
      <formula>+IF($F$43="no",1,0)</formula>
    </cfRule>
  </conditionalFormatting>
  <conditionalFormatting sqref="F32:M33">
    <cfRule type="expression" dxfId="282" priority="32">
      <formula>+IF($Q$30="NA",1,0)</formula>
    </cfRule>
  </conditionalFormatting>
  <conditionalFormatting sqref="F33:M33">
    <cfRule type="expression" dxfId="281" priority="31">
      <formula>+IF($Q$33=0,1,0)</formula>
    </cfRule>
  </conditionalFormatting>
  <conditionalFormatting sqref="F47:M47">
    <cfRule type="expression" dxfId="280" priority="30">
      <formula>+IF($Q$47=0,1,0)</formula>
    </cfRule>
  </conditionalFormatting>
  <conditionalFormatting sqref="F73:G73">
    <cfRule type="cellIs" dxfId="279" priority="16" operator="equal">
      <formula>"optimo"</formula>
    </cfRule>
    <cfRule type="cellIs" dxfId="278" priority="17" operator="equal">
      <formula>"critico"</formula>
    </cfRule>
  </conditionalFormatting>
  <conditionalFormatting sqref="H73:I73">
    <cfRule type="cellIs" dxfId="277" priority="14" operator="equal">
      <formula>"Adecuado"</formula>
    </cfRule>
    <cfRule type="cellIs" dxfId="276" priority="15" operator="equal">
      <formula>"en riesgo"</formula>
    </cfRule>
  </conditionalFormatting>
  <conditionalFormatting sqref="J73:K73">
    <cfRule type="cellIs" dxfId="275" priority="12" operator="equal">
      <formula>"Adecuado"</formula>
    </cfRule>
    <cfRule type="cellIs" dxfId="274" priority="13" operator="equal">
      <formula>"en riesgo"</formula>
    </cfRule>
  </conditionalFormatting>
  <conditionalFormatting sqref="L73:M73">
    <cfRule type="cellIs" dxfId="273" priority="10" operator="equal">
      <formula>"optimo"</formula>
    </cfRule>
    <cfRule type="cellIs" dxfId="272" priority="11" operator="equal">
      <formula>"critico"</formula>
    </cfRule>
  </conditionalFormatting>
  <conditionalFormatting sqref="F75:M86">
    <cfRule type="expression" dxfId="271" priority="9">
      <formula>+IF($AK75=0,1)</formula>
    </cfRule>
  </conditionalFormatting>
  <conditionalFormatting sqref="F103:G104">
    <cfRule type="expression" dxfId="270" priority="8">
      <formula>+IF($G$102="No",1,0)</formula>
    </cfRule>
  </conditionalFormatting>
  <conditionalFormatting sqref="F51">
    <cfRule type="expression" dxfId="269" priority="7">
      <formula>+IF($F$43="no",1,0)</formula>
    </cfRule>
  </conditionalFormatting>
  <conditionalFormatting sqref="I51">
    <cfRule type="expression" dxfId="268" priority="6">
      <formula>+IF($F$51="no",1,0)</formula>
    </cfRule>
  </conditionalFormatting>
  <conditionalFormatting sqref="I22">
    <cfRule type="expression" dxfId="267" priority="5">
      <formula>+IF($F$51="no",1,0)</formula>
    </cfRule>
  </conditionalFormatting>
  <conditionalFormatting sqref="F22">
    <cfRule type="expression" dxfId="26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5">
    <tabColor rgb="FF0070C0"/>
  </sheetPr>
  <dimension ref="B1:AV113"/>
  <sheetViews>
    <sheetView topLeftCell="A31" zoomScaleNormal="100" workbookViewId="0">
      <selection activeCell="Q88" sqref="Q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1369</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1992</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441</v>
      </c>
      <c r="G31" s="331" t="s">
        <v>442</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40.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Sistema Nacional de Bienestar Familiar</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65" priority="34">
      <formula>+IF($F$43="no",1,0)</formula>
    </cfRule>
  </conditionalFormatting>
  <conditionalFormatting sqref="F32:M33">
    <cfRule type="expression" dxfId="264" priority="33">
      <formula>+IF($Q$30="NA",1,0)</formula>
    </cfRule>
  </conditionalFormatting>
  <conditionalFormatting sqref="F33:M33">
    <cfRule type="expression" dxfId="263" priority="32">
      <formula>+IF($Q$33=0,1,0)</formula>
    </cfRule>
  </conditionalFormatting>
  <conditionalFormatting sqref="F47:M47">
    <cfRule type="expression" dxfId="262" priority="31">
      <formula>+IF($Q$47=0,1,0)</formula>
    </cfRule>
  </conditionalFormatting>
  <conditionalFormatting sqref="Y75:Y78">
    <cfRule type="expression" dxfId="261" priority="27">
      <formula>+IF(Y$73=0,1,0)</formula>
    </cfRule>
  </conditionalFormatting>
  <conditionalFormatting sqref="AA75:AA78">
    <cfRule type="expression" dxfId="260" priority="26">
      <formula>+IF(AA$73=0,1,0)</formula>
    </cfRule>
  </conditionalFormatting>
  <conditionalFormatting sqref="AC75:AC78">
    <cfRule type="expression" dxfId="259" priority="25">
      <formula>+IF(AC$73=0,1,0)</formula>
    </cfRule>
  </conditionalFormatting>
  <conditionalFormatting sqref="S81:S84">
    <cfRule type="expression" dxfId="258" priority="24">
      <formula>+IF(S$79=0,1,0)</formula>
    </cfRule>
  </conditionalFormatting>
  <conditionalFormatting sqref="U81:U84">
    <cfRule type="expression" dxfId="257" priority="23">
      <formula>+IF(U$79=0,1,0)</formula>
    </cfRule>
  </conditionalFormatting>
  <conditionalFormatting sqref="W81:W84">
    <cfRule type="expression" dxfId="256" priority="22">
      <formula>+IF(W$79=0,1,0)</formula>
    </cfRule>
  </conditionalFormatting>
  <conditionalFormatting sqref="Y81:Y84">
    <cfRule type="expression" dxfId="255" priority="21">
      <formula>+IF(Y$79=0,1,0)</formula>
    </cfRule>
  </conditionalFormatting>
  <conditionalFormatting sqref="AA81:AA84">
    <cfRule type="expression" dxfId="254" priority="20">
      <formula>+IF(AA$79=0,1,0)</formula>
    </cfRule>
  </conditionalFormatting>
  <conditionalFormatting sqref="AC81:AC84">
    <cfRule type="expression" dxfId="253" priority="19">
      <formula>+IF(AC$79=0,1,0)</formula>
    </cfRule>
  </conditionalFormatting>
  <conditionalFormatting sqref="F73:G73">
    <cfRule type="cellIs" dxfId="252" priority="17" operator="equal">
      <formula>"optimo"</formula>
    </cfRule>
    <cfRule type="cellIs" dxfId="251" priority="18" operator="equal">
      <formula>"critico"</formula>
    </cfRule>
  </conditionalFormatting>
  <conditionalFormatting sqref="H73:I73">
    <cfRule type="cellIs" dxfId="250" priority="15" operator="equal">
      <formula>"Adecuado"</formula>
    </cfRule>
    <cfRule type="cellIs" dxfId="249" priority="16" operator="equal">
      <formula>"en riesgo"</formula>
    </cfRule>
  </conditionalFormatting>
  <conditionalFormatting sqref="J73:K73">
    <cfRule type="cellIs" dxfId="248" priority="13" operator="equal">
      <formula>"Adecuado"</formula>
    </cfRule>
    <cfRule type="cellIs" dxfId="247" priority="14" operator="equal">
      <formula>"en riesgo"</formula>
    </cfRule>
  </conditionalFormatting>
  <conditionalFormatting sqref="L73:M73">
    <cfRule type="cellIs" dxfId="246" priority="11" operator="equal">
      <formula>"optimo"</formula>
    </cfRule>
    <cfRule type="cellIs" dxfId="245" priority="12" operator="equal">
      <formula>"critico"</formula>
    </cfRule>
  </conditionalFormatting>
  <conditionalFormatting sqref="F75:M76">
    <cfRule type="expression" dxfId="244" priority="10">
      <formula>+IF($AK75=0,1)</formula>
    </cfRule>
  </conditionalFormatting>
  <conditionalFormatting sqref="F103:G104">
    <cfRule type="expression" dxfId="243" priority="9">
      <formula>+IF($G$102="No",1,0)</formula>
    </cfRule>
  </conditionalFormatting>
  <conditionalFormatting sqref="F51">
    <cfRule type="expression" dxfId="242" priority="8">
      <formula>+IF($F$43="no",1,0)</formula>
    </cfRule>
  </conditionalFormatting>
  <conditionalFormatting sqref="I51">
    <cfRule type="expression" dxfId="241" priority="7">
      <formula>+IF($F$51="no",1,0)</formula>
    </cfRule>
  </conditionalFormatting>
  <conditionalFormatting sqref="F77:F86 M77:M86">
    <cfRule type="expression" dxfId="240" priority="2">
      <formula>+IF($AK77=0,1)</formula>
    </cfRule>
  </conditionalFormatting>
  <conditionalFormatting sqref="G77:L86">
    <cfRule type="expression" dxfId="239"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6">
    <tabColor rgb="FF0070C0"/>
  </sheetPr>
  <dimension ref="B1:AV113"/>
  <sheetViews>
    <sheetView topLeftCell="A7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457</v>
      </c>
      <c r="O10" s="2"/>
    </row>
    <row r="11" spans="2:24" ht="3.95" customHeight="1" x14ac:dyDescent="0.25">
      <c r="B11" s="2"/>
      <c r="D11" s="6"/>
      <c r="O11" s="2"/>
    </row>
    <row r="12" spans="2:24" ht="36" customHeight="1" x14ac:dyDescent="0.25">
      <c r="B12" s="2"/>
      <c r="D12" s="329" t="s">
        <v>5</v>
      </c>
      <c r="E12" s="330"/>
      <c r="F12" s="331" t="s">
        <v>458</v>
      </c>
      <c r="G12" s="332"/>
      <c r="H12" s="332"/>
      <c r="I12" s="332"/>
      <c r="J12" s="332"/>
      <c r="K12" s="332"/>
      <c r="L12" s="332"/>
      <c r="M12" s="333"/>
      <c r="O12" s="2"/>
      <c r="W12" s="3" t="str">
        <f>+F23</f>
        <v>Anual</v>
      </c>
      <c r="X12" s="3" t="str">
        <f>+F71</f>
        <v>Diciembre</v>
      </c>
    </row>
    <row r="13" spans="2:24" ht="3.95" customHeight="1" x14ac:dyDescent="0.25">
      <c r="B13" s="2"/>
      <c r="O13" s="2"/>
    </row>
    <row r="14" spans="2:24" ht="38.25" customHeight="1" x14ac:dyDescent="0.25">
      <c r="B14" s="2"/>
      <c r="D14" s="329" t="s">
        <v>6</v>
      </c>
      <c r="E14" s="330"/>
      <c r="F14" s="331" t="s">
        <v>1469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29">
        <v>12</v>
      </c>
      <c r="G22" s="328" t="s">
        <v>9</v>
      </c>
      <c r="H22" s="328"/>
      <c r="I22" s="29">
        <v>9</v>
      </c>
      <c r="K22" s="328" t="s">
        <v>10</v>
      </c>
      <c r="L22" s="328"/>
      <c r="M22" s="9" t="s">
        <v>496</v>
      </c>
      <c r="O22" s="2"/>
    </row>
    <row r="23" spans="2:17" ht="19.5" customHeight="1" x14ac:dyDescent="0.25">
      <c r="B23" s="2"/>
      <c r="D23" s="328" t="s">
        <v>11</v>
      </c>
      <c r="E23" s="328"/>
      <c r="F23" s="4" t="s">
        <v>1253</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1619</v>
      </c>
      <c r="G33" s="331" t="s">
        <v>1620</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36</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1470</v>
      </c>
      <c r="G59" s="464"/>
      <c r="H59" s="464"/>
      <c r="I59" s="464"/>
      <c r="J59" s="464"/>
      <c r="K59" s="464"/>
      <c r="L59" s="464"/>
      <c r="M59" s="464"/>
      <c r="O59" s="2"/>
    </row>
    <row r="60" spans="2:15" ht="51" customHeight="1" x14ac:dyDescent="0.25">
      <c r="B60" s="2"/>
      <c r="D60" s="350" t="s">
        <v>35</v>
      </c>
      <c r="E60" s="350"/>
      <c r="F60" s="335" t="s">
        <v>1471</v>
      </c>
      <c r="G60" s="335"/>
      <c r="H60" s="335"/>
      <c r="I60" s="335"/>
      <c r="J60" s="335"/>
      <c r="K60" s="335"/>
      <c r="L60" s="335"/>
      <c r="M60" s="335"/>
      <c r="O60" s="2"/>
    </row>
    <row r="61" spans="2:15" ht="51" customHeight="1" x14ac:dyDescent="0.25">
      <c r="B61" s="2"/>
      <c r="D61" s="350" t="s">
        <v>36</v>
      </c>
      <c r="E61" s="350"/>
      <c r="F61" s="465" t="s">
        <v>1472</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12</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0.5</v>
      </c>
      <c r="H86" s="16">
        <v>0.501</v>
      </c>
      <c r="I86" s="16">
        <v>0.6</v>
      </c>
      <c r="J86" s="16">
        <v>0.60099999999999998</v>
      </c>
      <c r="K86" s="16">
        <v>0.999</v>
      </c>
      <c r="L86" s="16"/>
      <c r="M86" s="16">
        <v>1</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111.75" customHeight="1" x14ac:dyDescent="0.25">
      <c r="B88" s="2"/>
      <c r="D88" s="329" t="s">
        <v>59</v>
      </c>
      <c r="E88" s="330"/>
      <c r="F88" s="331" t="s">
        <v>1468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8" customHeight="1" x14ac:dyDescent="0.25">
      <c r="B97" s="2"/>
      <c r="D97" s="350" t="s">
        <v>35</v>
      </c>
      <c r="E97" s="350"/>
      <c r="F97" s="335" t="s">
        <v>1473</v>
      </c>
      <c r="G97" s="335"/>
      <c r="H97" s="335"/>
      <c r="I97" s="335"/>
      <c r="J97" s="335"/>
      <c r="K97" s="335"/>
      <c r="L97" s="335"/>
      <c r="M97" s="335"/>
      <c r="O97" s="2"/>
    </row>
    <row r="98" spans="2:15" ht="48" customHeight="1" x14ac:dyDescent="0.25">
      <c r="B98" s="2"/>
      <c r="D98" s="350" t="s">
        <v>36</v>
      </c>
      <c r="E98" s="350"/>
      <c r="F98" s="335" t="s">
        <v>1474</v>
      </c>
      <c r="G98" s="335"/>
      <c r="H98" s="335"/>
      <c r="I98" s="335"/>
      <c r="J98" s="335"/>
      <c r="K98" s="335"/>
      <c r="L98" s="335"/>
      <c r="M98" s="335"/>
      <c r="O98" s="2"/>
    </row>
    <row r="99" spans="2:15" ht="3.95" customHeight="1" x14ac:dyDescent="0.25">
      <c r="B99" s="2"/>
      <c r="O99" s="2"/>
    </row>
    <row r="100" spans="2:15" ht="200.25" customHeight="1" x14ac:dyDescent="0.25">
      <c r="B100" s="2"/>
      <c r="D100" s="329" t="s">
        <v>62</v>
      </c>
      <c r="E100" s="330"/>
      <c r="F100" s="469" t="s">
        <v>1458</v>
      </c>
      <c r="G100" s="470"/>
      <c r="H100" s="470"/>
      <c r="I100" s="470"/>
      <c r="J100" s="470"/>
      <c r="K100" s="470"/>
      <c r="L100" s="470"/>
      <c r="M100" s="471"/>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Monitoreo y Evaluación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8" priority="33">
      <formula>+IF($F$43="no",1,0)</formula>
    </cfRule>
  </conditionalFormatting>
  <conditionalFormatting sqref="F32:M32">
    <cfRule type="expression" dxfId="237" priority="32">
      <formula>+IF($Q$30="NA",1,0)</formula>
    </cfRule>
  </conditionalFormatting>
  <conditionalFormatting sqref="F47:M47">
    <cfRule type="expression" dxfId="236" priority="30">
      <formula>+IF($Q$47=0,1,0)</formula>
    </cfRule>
  </conditionalFormatting>
  <conditionalFormatting sqref="F73:G73">
    <cfRule type="cellIs" dxfId="235" priority="16" operator="equal">
      <formula>"optimo"</formula>
    </cfRule>
    <cfRule type="cellIs" dxfId="234" priority="17" operator="equal">
      <formula>"critico"</formula>
    </cfRule>
  </conditionalFormatting>
  <conditionalFormatting sqref="H73:I73">
    <cfRule type="cellIs" dxfId="233" priority="14" operator="equal">
      <formula>"Adecuado"</formula>
    </cfRule>
    <cfRule type="cellIs" dxfId="232" priority="15" operator="equal">
      <formula>"en riesgo"</formula>
    </cfRule>
  </conditionalFormatting>
  <conditionalFormatting sqref="J73:K73">
    <cfRule type="cellIs" dxfId="231" priority="12" operator="equal">
      <formula>"Adecuado"</formula>
    </cfRule>
    <cfRule type="cellIs" dxfId="230" priority="13" operator="equal">
      <formula>"en riesgo"</formula>
    </cfRule>
  </conditionalFormatting>
  <conditionalFormatting sqref="L73:M73">
    <cfRule type="cellIs" dxfId="229" priority="10" operator="equal">
      <formula>"optimo"</formula>
    </cfRule>
    <cfRule type="cellIs" dxfId="228" priority="11" operator="equal">
      <formula>"critico"</formula>
    </cfRule>
  </conditionalFormatting>
  <conditionalFormatting sqref="F75:M86">
    <cfRule type="expression" dxfId="227" priority="9">
      <formula>+IF($AK75=0,1)</formula>
    </cfRule>
  </conditionalFormatting>
  <conditionalFormatting sqref="F103:G104">
    <cfRule type="expression" dxfId="226" priority="8">
      <formula>+IF($G$102="No",1,0)</formula>
    </cfRule>
  </conditionalFormatting>
  <conditionalFormatting sqref="F51">
    <cfRule type="expression" dxfId="225" priority="7">
      <formula>+IF($F$43="no",1,0)</formula>
    </cfRule>
  </conditionalFormatting>
  <conditionalFormatting sqref="I51">
    <cfRule type="expression" dxfId="224" priority="6">
      <formula>+IF($F$51="no",1,0)</formula>
    </cfRule>
  </conditionalFormatting>
  <conditionalFormatting sqref="F33:M33">
    <cfRule type="expression" dxfId="223" priority="5">
      <formula>+IF($Q$30="NA",1,0)</formula>
    </cfRule>
  </conditionalFormatting>
  <conditionalFormatting sqref="F33:M33">
    <cfRule type="expression" dxfId="222"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7">
    <tabColor rgb="FF0070C0"/>
  </sheetPr>
  <dimension ref="B1:AV113"/>
  <sheetViews>
    <sheetView topLeftCell="A52" zoomScale="90" zoomScaleNormal="90" workbookViewId="0">
      <selection activeCell="G78" sqref="G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459</v>
      </c>
      <c r="O10" s="2"/>
    </row>
    <row r="11" spans="2:24" ht="3.95" customHeight="1" x14ac:dyDescent="0.25">
      <c r="B11" s="2"/>
      <c r="D11" s="6"/>
      <c r="O11" s="2"/>
    </row>
    <row r="12" spans="2:24" ht="36" customHeight="1" x14ac:dyDescent="0.25">
      <c r="B12" s="2"/>
      <c r="D12" s="329" t="s">
        <v>5</v>
      </c>
      <c r="E12" s="330"/>
      <c r="F12" s="331" t="s">
        <v>460</v>
      </c>
      <c r="G12" s="332"/>
      <c r="H12" s="332"/>
      <c r="I12" s="332"/>
      <c r="J12" s="332"/>
      <c r="K12" s="332"/>
      <c r="L12" s="332"/>
      <c r="M12" s="333"/>
      <c r="O12" s="2"/>
      <c r="W12" s="3" t="str">
        <f>+F23</f>
        <v>Cuatrimestral</v>
      </c>
      <c r="X12" s="3" t="str">
        <f>+F71</f>
        <v>Abril</v>
      </c>
    </row>
    <row r="13" spans="2:24" ht="3.95" customHeight="1" x14ac:dyDescent="0.25">
      <c r="B13" s="2"/>
      <c r="O13" s="2"/>
    </row>
    <row r="14" spans="2:24" ht="38.25" customHeight="1" x14ac:dyDescent="0.25">
      <c r="B14" s="2"/>
      <c r="D14" s="329" t="s">
        <v>6</v>
      </c>
      <c r="E14" s="330"/>
      <c r="F14" s="331" t="s">
        <v>1515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v>
      </c>
      <c r="G22" s="328" t="s">
        <v>9</v>
      </c>
      <c r="H22" s="328"/>
      <c r="I22" s="17">
        <v>0.5</v>
      </c>
      <c r="K22" s="328" t="s">
        <v>10</v>
      </c>
      <c r="L22" s="328"/>
      <c r="M22" s="9" t="s">
        <v>496</v>
      </c>
      <c r="O22" s="2"/>
    </row>
    <row r="23" spans="2:17" ht="19.5" customHeight="1" x14ac:dyDescent="0.25">
      <c r="B23" s="2"/>
      <c r="D23" s="328" t="s">
        <v>11</v>
      </c>
      <c r="E23" s="328"/>
      <c r="F23" s="4" t="s">
        <v>1073</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1619</v>
      </c>
      <c r="G33" s="331" t="s">
        <v>1620</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1516</v>
      </c>
      <c r="G59" s="464"/>
      <c r="H59" s="464"/>
      <c r="I59" s="464"/>
      <c r="J59" s="464"/>
      <c r="K59" s="464"/>
      <c r="L59" s="464"/>
      <c r="M59" s="464"/>
      <c r="O59" s="2"/>
    </row>
    <row r="60" spans="2:15" ht="42.75" customHeight="1" x14ac:dyDescent="0.25">
      <c r="B60" s="2"/>
      <c r="D60" s="350" t="s">
        <v>35</v>
      </c>
      <c r="E60" s="350"/>
      <c r="F60" s="335" t="s">
        <v>1517</v>
      </c>
      <c r="G60" s="335"/>
      <c r="H60" s="335"/>
      <c r="I60" s="335"/>
      <c r="J60" s="335"/>
      <c r="K60" s="335"/>
      <c r="L60" s="335"/>
      <c r="M60" s="335"/>
      <c r="O60" s="2"/>
    </row>
    <row r="61" spans="2:15" ht="42.75" customHeight="1" x14ac:dyDescent="0.25">
      <c r="B61" s="2"/>
      <c r="D61" s="350" t="s">
        <v>36</v>
      </c>
      <c r="E61" s="350"/>
      <c r="F61" s="465" t="s">
        <v>1518</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4</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0.03</v>
      </c>
      <c r="H78" s="16">
        <v>3.1E-2</v>
      </c>
      <c r="I78" s="16">
        <v>0.05</v>
      </c>
      <c r="J78" s="16">
        <v>5.1000000000000004E-2</v>
      </c>
      <c r="K78" s="16">
        <v>9.9000000000000005E-2</v>
      </c>
      <c r="L78" s="16">
        <v>0.1</v>
      </c>
      <c r="M78" s="16"/>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2</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0.15</v>
      </c>
      <c r="H82" s="16">
        <v>0.151</v>
      </c>
      <c r="I82" s="16">
        <v>0.2</v>
      </c>
      <c r="J82" s="16">
        <v>0.20100000000000001</v>
      </c>
      <c r="K82" s="16">
        <v>0.29899999999999999</v>
      </c>
      <c r="L82" s="16">
        <v>0.3</v>
      </c>
      <c r="M82" s="16"/>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6</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0.35</v>
      </c>
      <c r="H86" s="16">
        <v>0.35099999999999998</v>
      </c>
      <c r="I86" s="16">
        <v>0.4</v>
      </c>
      <c r="J86" s="16">
        <v>0.40100000000000002</v>
      </c>
      <c r="K86" s="16">
        <v>0.499</v>
      </c>
      <c r="L86" s="16">
        <v>0.5</v>
      </c>
      <c r="M86" s="16"/>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83.25" customHeight="1" x14ac:dyDescent="0.25">
      <c r="B88" s="2"/>
      <c r="D88" s="329" t="s">
        <v>59</v>
      </c>
      <c r="E88" s="330"/>
      <c r="F88" s="331" t="s">
        <v>2005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8.25" customHeight="1" x14ac:dyDescent="0.25">
      <c r="B97" s="2"/>
      <c r="D97" s="350" t="s">
        <v>35</v>
      </c>
      <c r="E97" s="350"/>
      <c r="F97" s="335" t="s">
        <v>1519</v>
      </c>
      <c r="G97" s="335"/>
      <c r="H97" s="335"/>
      <c r="I97" s="335"/>
      <c r="J97" s="335"/>
      <c r="K97" s="335"/>
      <c r="L97" s="335"/>
      <c r="M97" s="335"/>
      <c r="O97" s="2"/>
    </row>
    <row r="98" spans="2:15" ht="38.25" customHeight="1" x14ac:dyDescent="0.25">
      <c r="B98" s="2"/>
      <c r="D98" s="350" t="s">
        <v>36</v>
      </c>
      <c r="E98" s="350"/>
      <c r="F98" s="335" t="s">
        <v>1520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1459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Monitoreo y Evaluación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1" priority="33">
      <formula>+IF($F$43="no",1,0)</formula>
    </cfRule>
  </conditionalFormatting>
  <conditionalFormatting sqref="F32:M32">
    <cfRule type="expression" dxfId="220" priority="32">
      <formula>+IF($Q$30="NA",1,0)</formula>
    </cfRule>
  </conditionalFormatting>
  <conditionalFormatting sqref="F47:M47">
    <cfRule type="expression" dxfId="219" priority="30">
      <formula>+IF($Q$47=0,1,0)</formula>
    </cfRule>
  </conditionalFormatting>
  <conditionalFormatting sqref="F73:G73">
    <cfRule type="cellIs" dxfId="218" priority="16" operator="equal">
      <formula>"optimo"</formula>
    </cfRule>
    <cfRule type="cellIs" dxfId="217" priority="17" operator="equal">
      <formula>"critico"</formula>
    </cfRule>
  </conditionalFormatting>
  <conditionalFormatting sqref="H73:I73">
    <cfRule type="cellIs" dxfId="216" priority="14" operator="equal">
      <formula>"Adecuado"</formula>
    </cfRule>
    <cfRule type="cellIs" dxfId="215" priority="15" operator="equal">
      <formula>"en riesgo"</formula>
    </cfRule>
  </conditionalFormatting>
  <conditionalFormatting sqref="J73:K73">
    <cfRule type="cellIs" dxfId="214" priority="12" operator="equal">
      <formula>"Adecuado"</formula>
    </cfRule>
    <cfRule type="cellIs" dxfId="213" priority="13" operator="equal">
      <formula>"en riesgo"</formula>
    </cfRule>
  </conditionalFormatting>
  <conditionalFormatting sqref="L73:M73">
    <cfRule type="cellIs" dxfId="212" priority="10" operator="equal">
      <formula>"optimo"</formula>
    </cfRule>
    <cfRule type="cellIs" dxfId="211" priority="11" operator="equal">
      <formula>"critico"</formula>
    </cfRule>
  </conditionalFormatting>
  <conditionalFormatting sqref="F75:M86">
    <cfRule type="expression" dxfId="210" priority="9">
      <formula>+IF($AK75=0,1)</formula>
    </cfRule>
  </conditionalFormatting>
  <conditionalFormatting sqref="F103:G104">
    <cfRule type="expression" dxfId="209" priority="8">
      <formula>+IF($G$102="No",1,0)</formula>
    </cfRule>
  </conditionalFormatting>
  <conditionalFormatting sqref="F51">
    <cfRule type="expression" dxfId="208" priority="7">
      <formula>+IF($F$43="no",1,0)</formula>
    </cfRule>
  </conditionalFormatting>
  <conditionalFormatting sqref="I51">
    <cfRule type="expression" dxfId="207" priority="6">
      <formula>+IF($F$51="no",1,0)</formula>
    </cfRule>
  </conditionalFormatting>
  <conditionalFormatting sqref="F33:M33">
    <cfRule type="expression" dxfId="206" priority="5">
      <formula>+IF($Q$30="NA",1,0)</formula>
    </cfRule>
  </conditionalFormatting>
  <conditionalFormatting sqref="F33:M33">
    <cfRule type="expression" dxfId="205"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8">
    <tabColor rgb="FF0070C0"/>
  </sheetPr>
  <dimension ref="B1:AV113"/>
  <sheetViews>
    <sheetView topLeftCell="A55" zoomScale="90" zoomScaleNormal="9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461</v>
      </c>
      <c r="O10" s="2"/>
    </row>
    <row r="11" spans="2:24" ht="3.95" customHeight="1" x14ac:dyDescent="0.25">
      <c r="B11" s="2"/>
      <c r="D11" s="6"/>
      <c r="O11" s="2"/>
    </row>
    <row r="12" spans="2:24" ht="36" customHeight="1" x14ac:dyDescent="0.25">
      <c r="B12" s="2"/>
      <c r="D12" s="329" t="s">
        <v>5</v>
      </c>
      <c r="E12" s="330"/>
      <c r="F12" s="331" t="s">
        <v>462</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1510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1619</v>
      </c>
      <c r="G33" s="331" t="s">
        <v>1620</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1254</v>
      </c>
      <c r="G45" s="331" t="s">
        <v>1255</v>
      </c>
      <c r="H45" s="332"/>
      <c r="I45" s="332"/>
      <c r="J45" s="332"/>
      <c r="K45" s="332"/>
      <c r="L45" s="332"/>
      <c r="M45" s="333"/>
      <c r="O45" s="2"/>
      <c r="Q45" s="3" t="str">
        <f>+IFERROR(VLOOKUP(G45,base!$A$41:$C$45,3,FALSE),"")</f>
        <v>transparencia</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1636</v>
      </c>
      <c r="G47" s="331" t="s">
        <v>1521</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1511</v>
      </c>
      <c r="G59" s="464"/>
      <c r="H59" s="464"/>
      <c r="I59" s="464"/>
      <c r="J59" s="464"/>
      <c r="K59" s="464"/>
      <c r="L59" s="464"/>
      <c r="M59" s="464"/>
      <c r="O59" s="2"/>
    </row>
    <row r="60" spans="2:15" ht="39" customHeight="1" x14ac:dyDescent="0.25">
      <c r="B60" s="2"/>
      <c r="D60" s="350" t="s">
        <v>35</v>
      </c>
      <c r="E60" s="350"/>
      <c r="F60" s="335" t="s">
        <v>1512</v>
      </c>
      <c r="G60" s="335"/>
      <c r="H60" s="335"/>
      <c r="I60" s="335"/>
      <c r="J60" s="335"/>
      <c r="K60" s="335"/>
      <c r="L60" s="335"/>
      <c r="M60" s="335"/>
      <c r="O60" s="2"/>
    </row>
    <row r="61" spans="2:15" ht="39" customHeight="1" x14ac:dyDescent="0.25">
      <c r="B61" s="2"/>
      <c r="D61" s="350" t="s">
        <v>36</v>
      </c>
      <c r="E61" s="350"/>
      <c r="F61" s="465" t="s">
        <v>1513</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v>
      </c>
      <c r="H80" s="16">
        <v>0.501</v>
      </c>
      <c r="I80" s="16">
        <v>0.6</v>
      </c>
      <c r="J80" s="16">
        <v>0.60099999999999998</v>
      </c>
      <c r="K80" s="16">
        <v>0.999</v>
      </c>
      <c r="L80" s="16"/>
      <c r="M80" s="16">
        <v>1</v>
      </c>
      <c r="O80" s="2"/>
      <c r="AE80" s="3" t="s">
        <v>50</v>
      </c>
      <c r="AF80" s="3">
        <v>6</v>
      </c>
      <c r="AG80" s="3">
        <f t="shared" si="0"/>
        <v>1</v>
      </c>
      <c r="AH80" s="3">
        <f>+IF(AG80=0,0,IF(AG80=1,(SUM($AG$75:AG80)-1),1))</f>
        <v>3</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v>
      </c>
      <c r="H83" s="16">
        <v>0.501</v>
      </c>
      <c r="I83" s="16">
        <v>0.6</v>
      </c>
      <c r="J83" s="16">
        <v>0.60099999999999998</v>
      </c>
      <c r="K83" s="16">
        <v>0.999</v>
      </c>
      <c r="L83" s="16"/>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0.5</v>
      </c>
      <c r="H86" s="16">
        <v>0.501</v>
      </c>
      <c r="I86" s="16">
        <v>0.6</v>
      </c>
      <c r="J86" s="16">
        <v>0.60099999999999998</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7" customHeight="1" x14ac:dyDescent="0.25">
      <c r="B97" s="2"/>
      <c r="D97" s="350" t="s">
        <v>35</v>
      </c>
      <c r="E97" s="350"/>
      <c r="F97" s="335" t="s">
        <v>1514</v>
      </c>
      <c r="G97" s="335"/>
      <c r="H97" s="335"/>
      <c r="I97" s="335"/>
      <c r="J97" s="335"/>
      <c r="K97" s="335"/>
      <c r="L97" s="335"/>
      <c r="M97" s="335"/>
      <c r="O97" s="2"/>
    </row>
    <row r="98" spans="2:15" ht="57" customHeight="1" x14ac:dyDescent="0.25">
      <c r="B98" s="2"/>
      <c r="D98" s="350" t="s">
        <v>36</v>
      </c>
      <c r="E98" s="350"/>
      <c r="F98" s="335" t="s">
        <v>1514</v>
      </c>
      <c r="G98" s="335"/>
      <c r="H98" s="335"/>
      <c r="I98" s="335"/>
      <c r="J98" s="335"/>
      <c r="K98" s="335"/>
      <c r="L98" s="335"/>
      <c r="M98" s="335"/>
      <c r="O98" s="2"/>
    </row>
    <row r="99" spans="2:15" ht="3.95" customHeight="1" x14ac:dyDescent="0.25">
      <c r="B99" s="2"/>
      <c r="O99" s="2"/>
    </row>
    <row r="100" spans="2:15" ht="192" customHeight="1" x14ac:dyDescent="0.25">
      <c r="B100" s="2"/>
      <c r="D100" s="329" t="s">
        <v>62</v>
      </c>
      <c r="E100" s="330"/>
      <c r="F100" s="403" t="s">
        <v>1523</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Monitoreo y Evaluación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4" priority="33">
      <formula>+IF($F$43="no",1,0)</formula>
    </cfRule>
  </conditionalFormatting>
  <conditionalFormatting sqref="F32:M32">
    <cfRule type="expression" dxfId="203" priority="32">
      <formula>+IF($Q$30="NA",1,0)</formula>
    </cfRule>
  </conditionalFormatting>
  <conditionalFormatting sqref="F47:M47">
    <cfRule type="expression" dxfId="202" priority="30">
      <formula>+IF($Q$47=0,1,0)</formula>
    </cfRule>
  </conditionalFormatting>
  <conditionalFormatting sqref="F73:G73">
    <cfRule type="cellIs" dxfId="201" priority="16" operator="equal">
      <formula>"optimo"</formula>
    </cfRule>
    <cfRule type="cellIs" dxfId="200" priority="17" operator="equal">
      <formula>"critico"</formula>
    </cfRule>
  </conditionalFormatting>
  <conditionalFormatting sqref="H73:I73">
    <cfRule type="cellIs" dxfId="199" priority="14" operator="equal">
      <formula>"Adecuado"</formula>
    </cfRule>
    <cfRule type="cellIs" dxfId="198" priority="15" operator="equal">
      <formula>"en riesgo"</formula>
    </cfRule>
  </conditionalFormatting>
  <conditionalFormatting sqref="J73:K73">
    <cfRule type="cellIs" dxfId="197" priority="12" operator="equal">
      <formula>"Adecuado"</formula>
    </cfRule>
    <cfRule type="cellIs" dxfId="196" priority="13" operator="equal">
      <formula>"en riesgo"</formula>
    </cfRule>
  </conditionalFormatting>
  <conditionalFormatting sqref="L73:M73">
    <cfRule type="cellIs" dxfId="195" priority="10" operator="equal">
      <formula>"optimo"</formula>
    </cfRule>
    <cfRule type="cellIs" dxfId="194" priority="11" operator="equal">
      <formula>"critico"</formula>
    </cfRule>
  </conditionalFormatting>
  <conditionalFormatting sqref="F75:M86">
    <cfRule type="expression" dxfId="193" priority="9">
      <formula>+IF($AK75=0,1)</formula>
    </cfRule>
  </conditionalFormatting>
  <conditionalFormatting sqref="F103:G104">
    <cfRule type="expression" dxfId="192" priority="8">
      <formula>+IF($G$102="No",1,0)</formula>
    </cfRule>
  </conditionalFormatting>
  <conditionalFormatting sqref="F51">
    <cfRule type="expression" dxfId="191" priority="7">
      <formula>+IF($F$43="no",1,0)</formula>
    </cfRule>
  </conditionalFormatting>
  <conditionalFormatting sqref="I51">
    <cfRule type="expression" dxfId="190" priority="6">
      <formula>+IF($F$51="no",1,0)</formula>
    </cfRule>
  </conditionalFormatting>
  <conditionalFormatting sqref="F33:M33">
    <cfRule type="expression" dxfId="189" priority="5">
      <formula>+IF($Q$30="NA",1,0)</formula>
    </cfRule>
  </conditionalFormatting>
  <conditionalFormatting sqref="F33:M33">
    <cfRule type="expression" dxfId="188"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9">
    <tabColor rgb="FF0070C0"/>
  </sheetPr>
  <dimension ref="B1:AV113"/>
  <sheetViews>
    <sheetView zoomScale="90" zoomScaleNormal="90" workbookViewId="0">
      <selection activeCell="S49" sqref="S4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463</v>
      </c>
      <c r="O10" s="2"/>
    </row>
    <row r="11" spans="2:24" ht="3.95" customHeight="1" x14ac:dyDescent="0.25">
      <c r="B11" s="2"/>
      <c r="D11" s="6"/>
      <c r="O11" s="2"/>
    </row>
    <row r="12" spans="2:24" ht="36" customHeight="1" x14ac:dyDescent="0.25">
      <c r="B12" s="2"/>
      <c r="D12" s="329" t="s">
        <v>5</v>
      </c>
      <c r="E12" s="330"/>
      <c r="F12" s="331" t="s">
        <v>464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1506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1619</v>
      </c>
      <c r="G33" s="331" t="s">
        <v>1620</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1507</v>
      </c>
      <c r="G59" s="464"/>
      <c r="H59" s="464"/>
      <c r="I59" s="464"/>
      <c r="J59" s="464"/>
      <c r="K59" s="464"/>
      <c r="L59" s="464"/>
      <c r="M59" s="464"/>
      <c r="O59" s="2"/>
    </row>
    <row r="60" spans="2:15" ht="44.25" customHeight="1" x14ac:dyDescent="0.25">
      <c r="B60" s="2"/>
      <c r="D60" s="350" t="s">
        <v>35</v>
      </c>
      <c r="E60" s="350"/>
      <c r="F60" s="335" t="s">
        <v>1508</v>
      </c>
      <c r="G60" s="335"/>
      <c r="H60" s="335"/>
      <c r="I60" s="335"/>
      <c r="J60" s="335"/>
      <c r="K60" s="335"/>
      <c r="L60" s="335"/>
      <c r="M60" s="335"/>
      <c r="O60" s="2"/>
    </row>
    <row r="61" spans="2:15" ht="44.25" customHeight="1" x14ac:dyDescent="0.25">
      <c r="B61" s="2"/>
      <c r="D61" s="350" t="s">
        <v>36</v>
      </c>
      <c r="E61" s="350"/>
      <c r="F61" s="465" t="s">
        <v>1509</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v>
      </c>
      <c r="H77" s="16">
        <v>0.10100000000000001</v>
      </c>
      <c r="I77" s="16">
        <v>0.15</v>
      </c>
      <c r="J77" s="16">
        <v>0.151</v>
      </c>
      <c r="K77" s="16">
        <v>0.249</v>
      </c>
      <c r="L77" s="16">
        <v>0.25</v>
      </c>
      <c r="M77" s="16"/>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0.35</v>
      </c>
      <c r="H80" s="16">
        <v>0.35099999999999998</v>
      </c>
      <c r="I80" s="16">
        <v>0.4</v>
      </c>
      <c r="J80" s="16">
        <v>0.40100000000000002</v>
      </c>
      <c r="K80" s="16">
        <v>0.499</v>
      </c>
      <c r="L80" s="16">
        <v>0.5</v>
      </c>
      <c r="M80" s="16"/>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0.6</v>
      </c>
      <c r="H83" s="16">
        <v>0.60099999999999998</v>
      </c>
      <c r="I83" s="16">
        <v>0.65</v>
      </c>
      <c r="J83" s="16">
        <v>0.65100000000000002</v>
      </c>
      <c r="K83" s="16">
        <v>0.749</v>
      </c>
      <c r="L83" s="16">
        <v>0.75</v>
      </c>
      <c r="M83" s="16"/>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0.85</v>
      </c>
      <c r="H86" s="16">
        <v>0.85099999999999998</v>
      </c>
      <c r="I86" s="16">
        <v>0.9</v>
      </c>
      <c r="J86" s="16">
        <v>0.90100000000000002</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8" customHeight="1" x14ac:dyDescent="0.25">
      <c r="B97" s="2"/>
      <c r="D97" s="350" t="s">
        <v>35</v>
      </c>
      <c r="E97" s="350"/>
      <c r="F97" s="335" t="s">
        <v>1473</v>
      </c>
      <c r="G97" s="335"/>
      <c r="H97" s="335"/>
      <c r="I97" s="335"/>
      <c r="J97" s="335"/>
      <c r="K97" s="335"/>
      <c r="L97" s="335"/>
      <c r="M97" s="335"/>
      <c r="O97" s="2"/>
    </row>
    <row r="98" spans="2:15" ht="48" customHeight="1" x14ac:dyDescent="0.25">
      <c r="B98" s="2"/>
      <c r="D98" s="350" t="s">
        <v>36</v>
      </c>
      <c r="E98" s="350"/>
      <c r="F98" s="335" t="s">
        <v>1474</v>
      </c>
      <c r="G98" s="335"/>
      <c r="H98" s="335"/>
      <c r="I98" s="335"/>
      <c r="J98" s="335"/>
      <c r="K98" s="335"/>
      <c r="L98" s="335"/>
      <c r="M98" s="335"/>
      <c r="O98" s="2"/>
    </row>
    <row r="99" spans="2:15" ht="3.75" customHeight="1" x14ac:dyDescent="0.25">
      <c r="B99" s="2"/>
      <c r="O99" s="2"/>
    </row>
    <row r="100" spans="2:15" ht="226.5" customHeight="1" x14ac:dyDescent="0.25">
      <c r="B100" s="2"/>
      <c r="D100" s="329" t="s">
        <v>62</v>
      </c>
      <c r="E100" s="330"/>
      <c r="F100" s="403" t="s">
        <v>1458</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1895</v>
      </c>
      <c r="K103" s="21"/>
      <c r="O103" s="2"/>
    </row>
    <row r="104" spans="2:15" ht="27.75" customHeight="1" x14ac:dyDescent="0.25">
      <c r="B104" s="2"/>
      <c r="D104" s="322"/>
      <c r="E104" s="323"/>
      <c r="F104" s="19" t="s">
        <v>67</v>
      </c>
      <c r="G104" s="324" t="s">
        <v>1896</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Monitoreo y Evaluación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87" priority="33">
      <formula>+IF($F$43="no",1,0)</formula>
    </cfRule>
  </conditionalFormatting>
  <conditionalFormatting sqref="F32:M32">
    <cfRule type="expression" dxfId="186" priority="32">
      <formula>+IF($Q$30="NA",1,0)</formula>
    </cfRule>
  </conditionalFormatting>
  <conditionalFormatting sqref="F47:M47">
    <cfRule type="expression" dxfId="185" priority="30">
      <formula>+IF($Q$47=0,1,0)</formula>
    </cfRule>
  </conditionalFormatting>
  <conditionalFormatting sqref="F73:G73">
    <cfRule type="cellIs" dxfId="184" priority="16" operator="equal">
      <formula>"optimo"</formula>
    </cfRule>
    <cfRule type="cellIs" dxfId="183" priority="17" operator="equal">
      <formula>"critico"</formula>
    </cfRule>
  </conditionalFormatting>
  <conditionalFormatting sqref="H73:I73">
    <cfRule type="cellIs" dxfId="182" priority="14" operator="equal">
      <formula>"Adecuado"</formula>
    </cfRule>
    <cfRule type="cellIs" dxfId="181" priority="15" operator="equal">
      <formula>"en riesgo"</formula>
    </cfRule>
  </conditionalFormatting>
  <conditionalFormatting sqref="J73:K73">
    <cfRule type="cellIs" dxfId="180" priority="12" operator="equal">
      <formula>"Adecuado"</formula>
    </cfRule>
    <cfRule type="cellIs" dxfId="179" priority="13" operator="equal">
      <formula>"en riesgo"</formula>
    </cfRule>
  </conditionalFormatting>
  <conditionalFormatting sqref="L73:M73">
    <cfRule type="cellIs" dxfId="178" priority="10" operator="equal">
      <formula>"optimo"</formula>
    </cfRule>
    <cfRule type="cellIs" dxfId="177" priority="11" operator="equal">
      <formula>"critico"</formula>
    </cfRule>
  </conditionalFormatting>
  <conditionalFormatting sqref="F75:M86">
    <cfRule type="expression" dxfId="176" priority="9">
      <formula>+IF($AK75=0,1)</formula>
    </cfRule>
  </conditionalFormatting>
  <conditionalFormatting sqref="F103:G104">
    <cfRule type="expression" dxfId="175" priority="8">
      <formula>+IF($G$102="No",1,0)</formula>
    </cfRule>
  </conditionalFormatting>
  <conditionalFormatting sqref="F51">
    <cfRule type="expression" dxfId="174" priority="7">
      <formula>+IF($F$43="no",1,0)</formula>
    </cfRule>
  </conditionalFormatting>
  <conditionalFormatting sqref="I51">
    <cfRule type="expression" dxfId="173" priority="6">
      <formula>+IF($F$51="no",1,0)</formula>
    </cfRule>
  </conditionalFormatting>
  <conditionalFormatting sqref="F33:M33">
    <cfRule type="expression" dxfId="172" priority="5">
      <formula>+IF($Q$30="NA",1,0)</formula>
    </cfRule>
  </conditionalFormatting>
  <conditionalFormatting sqref="F33:M33">
    <cfRule type="expression" dxfId="171"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0">
    <tabColor rgb="FF0070C0"/>
  </sheetPr>
  <dimension ref="B1:AV113"/>
  <sheetViews>
    <sheetView zoomScale="90" zoomScaleNormal="90" workbookViewId="0">
      <selection activeCell="U78" sqref="U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465</v>
      </c>
      <c r="O10" s="2"/>
    </row>
    <row r="11" spans="2:24" ht="3.95" customHeight="1" x14ac:dyDescent="0.25">
      <c r="B11" s="2"/>
      <c r="D11" s="6"/>
      <c r="O11" s="2"/>
    </row>
    <row r="12" spans="2:24" ht="36" customHeight="1" x14ac:dyDescent="0.25">
      <c r="B12" s="2"/>
      <c r="D12" s="329" t="s">
        <v>5</v>
      </c>
      <c r="E12" s="330"/>
      <c r="F12" s="331" t="s">
        <v>1499</v>
      </c>
      <c r="G12" s="332"/>
      <c r="H12" s="332"/>
      <c r="I12" s="332"/>
      <c r="J12" s="332"/>
      <c r="K12" s="332"/>
      <c r="L12" s="332"/>
      <c r="M12" s="333"/>
      <c r="O12" s="2"/>
      <c r="W12" s="3" t="str">
        <f>+F23</f>
        <v>Trimestral</v>
      </c>
      <c r="X12" s="3" t="str">
        <f>+F71</f>
        <v>Mayo</v>
      </c>
    </row>
    <row r="13" spans="2:24" ht="3.95" customHeight="1" x14ac:dyDescent="0.25">
      <c r="B13" s="2"/>
      <c r="O13" s="2"/>
    </row>
    <row r="14" spans="2:24" ht="38.25" customHeight="1" x14ac:dyDescent="0.25">
      <c r="B14" s="2"/>
      <c r="D14" s="329" t="s">
        <v>6</v>
      </c>
      <c r="E14" s="330"/>
      <c r="F14" s="331" t="s">
        <v>1500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1619</v>
      </c>
      <c r="G33" s="331" t="s">
        <v>1620</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1501</v>
      </c>
      <c r="G59" s="464"/>
      <c r="H59" s="464"/>
      <c r="I59" s="464"/>
      <c r="J59" s="464"/>
      <c r="K59" s="464"/>
      <c r="L59" s="464"/>
      <c r="M59" s="464"/>
      <c r="O59" s="2"/>
    </row>
    <row r="60" spans="2:15" ht="42" customHeight="1" x14ac:dyDescent="0.25">
      <c r="B60" s="2"/>
      <c r="D60" s="350" t="s">
        <v>35</v>
      </c>
      <c r="E60" s="350"/>
      <c r="F60" s="335" t="s">
        <v>1502</v>
      </c>
      <c r="G60" s="335"/>
      <c r="H60" s="335"/>
      <c r="I60" s="335"/>
      <c r="J60" s="335"/>
      <c r="K60" s="335"/>
      <c r="L60" s="335"/>
      <c r="M60" s="335"/>
      <c r="O60" s="2"/>
    </row>
    <row r="61" spans="2:15" ht="42" customHeight="1" x14ac:dyDescent="0.25">
      <c r="B61" s="2"/>
      <c r="D61" s="350" t="s">
        <v>36</v>
      </c>
      <c r="E61" s="350"/>
      <c r="F61" s="465" t="s">
        <v>1503</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49</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U78" s="1"/>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v>0.23</v>
      </c>
      <c r="H79" s="16">
        <v>0.23100000000000001</v>
      </c>
      <c r="I79" s="16">
        <v>0.27</v>
      </c>
      <c r="J79" s="16">
        <v>0.27100000000000002</v>
      </c>
      <c r="K79" s="16">
        <v>0.32900000000000001</v>
      </c>
      <c r="L79" s="16">
        <v>0.33</v>
      </c>
      <c r="M79" s="16"/>
      <c r="O79" s="2"/>
      <c r="AE79" s="3" t="s">
        <v>49</v>
      </c>
      <c r="AF79" s="3">
        <v>5</v>
      </c>
      <c r="AG79" s="3">
        <f t="shared" si="0"/>
        <v>1</v>
      </c>
      <c r="AH79" s="3">
        <f>+IF(AG79=0,0,IF(AG79=1,(SUM($AG$75:AG79)-1),1))</f>
        <v>0</v>
      </c>
      <c r="AI79" s="3">
        <f t="shared" si="1"/>
        <v>0</v>
      </c>
      <c r="AJ79" s="3">
        <f t="shared" si="2"/>
        <v>1</v>
      </c>
      <c r="AK79" s="3">
        <f t="shared" si="3"/>
        <v>1</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1</v>
      </c>
      <c r="AH80" s="3">
        <f>+IF(AG80=0,0,IF(AG80=1,(SUM($AG$75:AG80)-1),1))</f>
        <v>1</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2</v>
      </c>
      <c r="AI81" s="3">
        <f t="shared" si="1"/>
        <v>0</v>
      </c>
      <c r="AJ81" s="3">
        <f t="shared" si="2"/>
        <v>0</v>
      </c>
      <c r="AK81" s="3">
        <f t="shared" si="3"/>
        <v>0</v>
      </c>
    </row>
    <row r="82" spans="2:37" x14ac:dyDescent="0.25">
      <c r="B82" s="2"/>
      <c r="D82" s="351" t="s">
        <v>54</v>
      </c>
      <c r="E82" s="351"/>
      <c r="F82" s="16" t="s">
        <v>500</v>
      </c>
      <c r="G82" s="16">
        <v>0.47</v>
      </c>
      <c r="H82" s="16">
        <v>0.47099999999999997</v>
      </c>
      <c r="I82" s="16">
        <v>0.53</v>
      </c>
      <c r="J82" s="16">
        <v>0.53100000000000003</v>
      </c>
      <c r="K82" s="16">
        <v>0.66900000000000004</v>
      </c>
      <c r="L82" s="16">
        <v>0.67</v>
      </c>
      <c r="M82" s="16"/>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4</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5</v>
      </c>
      <c r="AI84" s="3">
        <f t="shared" si="1"/>
        <v>0</v>
      </c>
      <c r="AJ84" s="3">
        <f t="shared" si="2"/>
        <v>0</v>
      </c>
      <c r="AK84" s="3">
        <f t="shared" si="3"/>
        <v>0</v>
      </c>
    </row>
    <row r="85" spans="2:37" x14ac:dyDescent="0.25">
      <c r="B85" s="2"/>
      <c r="D85" s="351" t="s">
        <v>57</v>
      </c>
      <c r="E85" s="351"/>
      <c r="F85" s="16" t="s">
        <v>500</v>
      </c>
      <c r="G85" s="16">
        <v>0.7</v>
      </c>
      <c r="H85" s="16">
        <v>0.70099999999999996</v>
      </c>
      <c r="I85" s="16">
        <v>0.8</v>
      </c>
      <c r="J85" s="16">
        <v>0.80100000000000005</v>
      </c>
      <c r="K85" s="16">
        <v>0.999</v>
      </c>
      <c r="L85" s="16"/>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t="s">
        <v>500</v>
      </c>
      <c r="H86" s="16" t="s">
        <v>500</v>
      </c>
      <c r="I86" s="16" t="s">
        <v>500</v>
      </c>
      <c r="J86" s="16" t="s">
        <v>500</v>
      </c>
      <c r="K86" s="16" t="s">
        <v>500</v>
      </c>
      <c r="L86" s="16" t="s">
        <v>500</v>
      </c>
      <c r="M86" s="16" t="s">
        <v>500</v>
      </c>
      <c r="O86" s="2"/>
      <c r="AE86" s="3" t="s">
        <v>58</v>
      </c>
      <c r="AF86" s="65">
        <v>12</v>
      </c>
      <c r="AG86" s="3">
        <f t="shared" si="0"/>
        <v>1</v>
      </c>
      <c r="AH86" s="3">
        <f>+IF(AG86=0,0,IF(AG86=1,(SUM($AG$75:AG86)-1),1))</f>
        <v>7</v>
      </c>
      <c r="AI86" s="3">
        <f t="shared" si="1"/>
        <v>0</v>
      </c>
      <c r="AJ86" s="3">
        <f t="shared" si="2"/>
        <v>0</v>
      </c>
      <c r="AK86" s="3">
        <f t="shared" si="3"/>
        <v>0</v>
      </c>
    </row>
    <row r="87" spans="2:37" ht="3.75" customHeight="1" x14ac:dyDescent="0.25">
      <c r="B87" s="2"/>
      <c r="O87" s="2"/>
    </row>
    <row r="88" spans="2:37" ht="66" customHeight="1" x14ac:dyDescent="0.25">
      <c r="B88" s="2"/>
      <c r="D88" s="329" t="s">
        <v>59</v>
      </c>
      <c r="E88" s="330"/>
      <c r="F88" s="331" t="s">
        <v>1460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1504</v>
      </c>
      <c r="G97" s="335"/>
      <c r="H97" s="335"/>
      <c r="I97" s="335"/>
      <c r="J97" s="335"/>
      <c r="K97" s="335"/>
      <c r="L97" s="335"/>
      <c r="M97" s="335"/>
      <c r="O97" s="2"/>
    </row>
    <row r="98" spans="2:15" ht="42" customHeight="1" x14ac:dyDescent="0.25">
      <c r="B98" s="2"/>
      <c r="D98" s="350" t="s">
        <v>36</v>
      </c>
      <c r="E98" s="350"/>
      <c r="F98" s="335" t="s">
        <v>1505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463</v>
      </c>
      <c r="K103" s="21"/>
      <c r="O103" s="2"/>
    </row>
    <row r="104" spans="2:15" ht="27.75" customHeight="1" x14ac:dyDescent="0.25">
      <c r="B104" s="2"/>
      <c r="D104" s="322"/>
      <c r="E104" s="323"/>
      <c r="F104" s="19" t="s">
        <v>67</v>
      </c>
      <c r="G104" s="324" t="s">
        <v>1897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Monitoreo y Evaluación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70" priority="33">
      <formula>+IF($F$43="no",1,0)</formula>
    </cfRule>
  </conditionalFormatting>
  <conditionalFormatting sqref="F32:M32">
    <cfRule type="expression" dxfId="169" priority="32">
      <formula>+IF($Q$30="NA",1,0)</formula>
    </cfRule>
  </conditionalFormatting>
  <conditionalFormatting sqref="F47:M47">
    <cfRule type="expression" dxfId="168" priority="30">
      <formula>+IF($Q$47=0,1,0)</formula>
    </cfRule>
  </conditionalFormatting>
  <conditionalFormatting sqref="F73:G73">
    <cfRule type="cellIs" dxfId="167" priority="16" operator="equal">
      <formula>"optimo"</formula>
    </cfRule>
    <cfRule type="cellIs" dxfId="166" priority="17" operator="equal">
      <formula>"critico"</formula>
    </cfRule>
  </conditionalFormatting>
  <conditionalFormatting sqref="H73:I73">
    <cfRule type="cellIs" dxfId="165" priority="14" operator="equal">
      <formula>"Adecuado"</formula>
    </cfRule>
    <cfRule type="cellIs" dxfId="164" priority="15" operator="equal">
      <formula>"en riesgo"</formula>
    </cfRule>
  </conditionalFormatting>
  <conditionalFormatting sqref="J73:K73">
    <cfRule type="cellIs" dxfId="163" priority="12" operator="equal">
      <formula>"Adecuado"</formula>
    </cfRule>
    <cfRule type="cellIs" dxfId="162" priority="13" operator="equal">
      <formula>"en riesgo"</formula>
    </cfRule>
  </conditionalFormatting>
  <conditionalFormatting sqref="L73:M73">
    <cfRule type="cellIs" dxfId="161" priority="10" operator="equal">
      <formula>"optimo"</formula>
    </cfRule>
    <cfRule type="cellIs" dxfId="160" priority="11" operator="equal">
      <formula>"critico"</formula>
    </cfRule>
  </conditionalFormatting>
  <conditionalFormatting sqref="F75:M86">
    <cfRule type="expression" dxfId="159" priority="9">
      <formula>+IF($AK75=0,1)</formula>
    </cfRule>
  </conditionalFormatting>
  <conditionalFormatting sqref="F103:G104">
    <cfRule type="expression" dxfId="158" priority="8">
      <formula>+IF($G$102="No",1,0)</formula>
    </cfRule>
  </conditionalFormatting>
  <conditionalFormatting sqref="F51">
    <cfRule type="expression" dxfId="157" priority="7">
      <formula>+IF($F$43="no",1,0)</formula>
    </cfRule>
  </conditionalFormatting>
  <conditionalFormatting sqref="I51">
    <cfRule type="expression" dxfId="156" priority="6">
      <formula>+IF($F$51="no",1,0)</formula>
    </cfRule>
  </conditionalFormatting>
  <conditionalFormatting sqref="F33:M33">
    <cfRule type="expression" dxfId="155" priority="5">
      <formula>+IF($Q$30="NA",1,0)</formula>
    </cfRule>
  </conditionalFormatting>
  <conditionalFormatting sqref="F33:M33">
    <cfRule type="expression" dxfId="15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1">
    <tabColor rgb="FF0070C0"/>
  </sheetPr>
  <dimension ref="B1:BA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468</v>
      </c>
      <c r="O10" s="2"/>
    </row>
    <row r="11" spans="2:24" ht="3.95" customHeight="1" x14ac:dyDescent="0.25">
      <c r="B11" s="2"/>
      <c r="D11" s="6"/>
      <c r="O11" s="2"/>
    </row>
    <row r="12" spans="2:24" ht="36" customHeight="1" x14ac:dyDescent="0.25">
      <c r="B12" s="2"/>
      <c r="D12" s="329" t="s">
        <v>5</v>
      </c>
      <c r="E12" s="330"/>
      <c r="F12" s="331" t="s">
        <v>1493</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1494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0.47</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1621</v>
      </c>
      <c r="G33" s="331" t="s">
        <v>1622</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1495</v>
      </c>
      <c r="G59" s="464"/>
      <c r="H59" s="464"/>
      <c r="I59" s="464"/>
      <c r="J59" s="464"/>
      <c r="K59" s="464"/>
      <c r="L59" s="464"/>
      <c r="M59" s="464"/>
      <c r="O59" s="2"/>
    </row>
    <row r="60" spans="2:15" ht="38.25" customHeight="1" x14ac:dyDescent="0.25">
      <c r="B60" s="2"/>
      <c r="D60" s="350" t="s">
        <v>35</v>
      </c>
      <c r="E60" s="350"/>
      <c r="F60" s="335" t="s">
        <v>1496</v>
      </c>
      <c r="G60" s="335"/>
      <c r="H60" s="335"/>
      <c r="I60" s="335"/>
      <c r="J60" s="335"/>
      <c r="K60" s="335"/>
      <c r="L60" s="335"/>
      <c r="M60" s="335"/>
      <c r="O60" s="2"/>
    </row>
    <row r="61" spans="2:15" ht="38.25" customHeight="1" x14ac:dyDescent="0.25">
      <c r="B61" s="2"/>
      <c r="D61" s="350" t="s">
        <v>36</v>
      </c>
      <c r="E61" s="350"/>
      <c r="F61" s="465" t="s">
        <v>1497</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53" ht="3" customHeight="1" x14ac:dyDescent="0.25">
      <c r="B65" s="2"/>
      <c r="C65" s="2"/>
      <c r="D65" s="2"/>
      <c r="E65" s="2"/>
      <c r="F65" s="2"/>
      <c r="G65" s="2"/>
      <c r="H65" s="2"/>
      <c r="I65" s="2"/>
      <c r="J65" s="2"/>
      <c r="K65" s="2"/>
      <c r="L65" s="2"/>
      <c r="M65" s="2"/>
      <c r="N65" s="2"/>
      <c r="O65" s="2"/>
    </row>
    <row r="66" spans="2:53" ht="3.95" customHeight="1" x14ac:dyDescent="0.25">
      <c r="B66" s="2"/>
      <c r="O66" s="2"/>
    </row>
    <row r="67" spans="2:53" x14ac:dyDescent="0.25">
      <c r="B67" s="2"/>
      <c r="D67" s="352" t="s">
        <v>38</v>
      </c>
      <c r="E67" s="352"/>
      <c r="O67" s="2"/>
    </row>
    <row r="68" spans="2:53" ht="3.95" customHeight="1" x14ac:dyDescent="0.25">
      <c r="B68" s="2"/>
      <c r="D68" s="7"/>
      <c r="E68" s="7"/>
      <c r="O68" s="2"/>
    </row>
    <row r="69" spans="2:53" ht="18.75" customHeight="1" x14ac:dyDescent="0.25">
      <c r="B69" s="2"/>
      <c r="O69" s="2"/>
      <c r="U69" s="3">
        <f>+IFERROR(VLOOKUP(F23,base!$A$1:$B$8,2,FALSE),"")</f>
        <v>3</v>
      </c>
    </row>
    <row r="70" spans="2:53" ht="3.95" customHeight="1" x14ac:dyDescent="0.25">
      <c r="B70" s="2"/>
      <c r="D70" s="7"/>
      <c r="E70" s="7"/>
      <c r="O70" s="2"/>
    </row>
    <row r="71" spans="2:53" ht="18.75" customHeight="1" x14ac:dyDescent="0.25">
      <c r="B71" s="2"/>
      <c r="D71" s="334" t="s">
        <v>39</v>
      </c>
      <c r="E71" s="334"/>
      <c r="F71" s="4" t="s">
        <v>47</v>
      </c>
      <c r="G71" s="3">
        <v>3</v>
      </c>
      <c r="O71" s="2"/>
    </row>
    <row r="72" spans="2:53" ht="3.95" customHeight="1" x14ac:dyDescent="0.25">
      <c r="B72" s="2"/>
      <c r="D72" s="7"/>
      <c r="E72" s="7"/>
      <c r="O72" s="2"/>
    </row>
    <row r="73" spans="2:53" x14ac:dyDescent="0.25">
      <c r="B73" s="2"/>
      <c r="D73" s="353" t="s">
        <v>41</v>
      </c>
      <c r="E73" s="353"/>
      <c r="F73" s="354" t="s">
        <v>42</v>
      </c>
      <c r="G73" s="355"/>
      <c r="H73" s="354" t="s">
        <v>43</v>
      </c>
      <c r="I73" s="355"/>
      <c r="J73" s="354" t="s">
        <v>44</v>
      </c>
      <c r="K73" s="355"/>
      <c r="L73" s="354" t="s">
        <v>45</v>
      </c>
      <c r="M73" s="355"/>
      <c r="O73" s="2"/>
    </row>
    <row r="74" spans="2:53" x14ac:dyDescent="0.25">
      <c r="B74" s="2"/>
      <c r="D74" s="353"/>
      <c r="E74" s="353"/>
      <c r="F74" s="15" t="s">
        <v>51</v>
      </c>
      <c r="G74" s="15" t="s">
        <v>52</v>
      </c>
      <c r="H74" s="15" t="s">
        <v>51</v>
      </c>
      <c r="I74" s="15" t="s">
        <v>52</v>
      </c>
      <c r="J74" s="15" t="s">
        <v>51</v>
      </c>
      <c r="K74" s="15" t="s">
        <v>52</v>
      </c>
      <c r="L74" s="15" t="s">
        <v>51</v>
      </c>
      <c r="M74" s="15" t="s">
        <v>52</v>
      </c>
      <c r="O74" s="2"/>
    </row>
    <row r="75" spans="2:53"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53"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53" x14ac:dyDescent="0.25">
      <c r="B77" s="2"/>
      <c r="D77" s="351" t="s">
        <v>47</v>
      </c>
      <c r="E77" s="351"/>
      <c r="F77" s="16" t="s">
        <v>500</v>
      </c>
      <c r="G77" s="16">
        <v>9.9000000000000005E-2</v>
      </c>
      <c r="H77" s="16">
        <v>0.1</v>
      </c>
      <c r="I77" s="16">
        <v>0.15</v>
      </c>
      <c r="J77" s="16">
        <v>0.151</v>
      </c>
      <c r="K77" s="16">
        <v>0.249</v>
      </c>
      <c r="L77" s="16">
        <v>0.25</v>
      </c>
      <c r="M77" s="16" t="s">
        <v>500</v>
      </c>
      <c r="O77" s="2"/>
      <c r="P77" s="100"/>
      <c r="Q77" s="100"/>
      <c r="R77" s="100"/>
      <c r="S77" s="100"/>
      <c r="T77" s="100"/>
      <c r="U77" s="100"/>
      <c r="V77" s="100"/>
      <c r="W77" s="100"/>
      <c r="X77" s="100"/>
      <c r="Y77" s="100"/>
      <c r="Z77" s="100"/>
      <c r="AA77" s="100"/>
      <c r="AB77" s="100"/>
      <c r="AC77" s="100"/>
      <c r="AD77" s="100"/>
      <c r="AE77" s="3" t="s">
        <v>47</v>
      </c>
      <c r="AF77" s="3">
        <v>3</v>
      </c>
      <c r="AG77" s="3">
        <f t="shared" si="0"/>
        <v>1</v>
      </c>
      <c r="AH77" s="3">
        <f>+IF(AG77=0,0,IF(AG77=1,(SUM($AG$75:AG77)-1),1))</f>
        <v>0</v>
      </c>
      <c r="AI77" s="3">
        <f t="shared" si="1"/>
        <v>0</v>
      </c>
      <c r="AJ77" s="3">
        <f t="shared" si="2"/>
        <v>1</v>
      </c>
      <c r="AK77" s="3">
        <f t="shared" si="3"/>
        <v>1</v>
      </c>
      <c r="AL77" s="100"/>
      <c r="AM77" s="100"/>
      <c r="AN77" s="100"/>
      <c r="AO77" s="100"/>
      <c r="AP77" s="100"/>
      <c r="AQ77" s="100"/>
      <c r="AR77" s="100"/>
      <c r="AS77" s="100"/>
      <c r="AT77" s="100"/>
      <c r="AU77" s="100"/>
      <c r="AV77" s="100"/>
      <c r="AW77" s="30"/>
      <c r="AX77" s="30"/>
      <c r="AY77" s="30"/>
      <c r="AZ77" s="30"/>
      <c r="BA77" s="30"/>
    </row>
    <row r="78" spans="2:53"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1</v>
      </c>
      <c r="AI78" s="3">
        <f t="shared" si="1"/>
        <v>0</v>
      </c>
      <c r="AJ78" s="3">
        <f t="shared" si="2"/>
        <v>0</v>
      </c>
      <c r="AK78" s="3">
        <f t="shared" si="3"/>
        <v>0</v>
      </c>
    </row>
    <row r="79" spans="2:53" x14ac:dyDescent="0.25">
      <c r="B79" s="2"/>
      <c r="D79" s="351" t="s">
        <v>49</v>
      </c>
      <c r="E79" s="351"/>
      <c r="F79" s="16" t="s">
        <v>500</v>
      </c>
      <c r="G79" s="16"/>
      <c r="H79" s="16"/>
      <c r="I79" s="16"/>
      <c r="J79" s="16"/>
      <c r="K79" s="16"/>
      <c r="L79" s="16"/>
      <c r="M79" s="16" t="s">
        <v>500</v>
      </c>
      <c r="O79" s="2"/>
      <c r="AE79" s="3" t="s">
        <v>49</v>
      </c>
      <c r="AF79" s="3">
        <v>5</v>
      </c>
      <c r="AG79" s="3">
        <f t="shared" si="0"/>
        <v>1</v>
      </c>
      <c r="AH79" s="3">
        <f>+IF(AG79=0,0,IF(AG79=1,(SUM($AG$75:AG79)-1),1))</f>
        <v>2</v>
      </c>
      <c r="AI79" s="3">
        <f t="shared" si="1"/>
        <v>0</v>
      </c>
      <c r="AJ79" s="3">
        <f t="shared" si="2"/>
        <v>0</v>
      </c>
      <c r="AK79" s="3">
        <f t="shared" si="3"/>
        <v>0</v>
      </c>
    </row>
    <row r="80" spans="2:53" x14ac:dyDescent="0.25">
      <c r="B80" s="2"/>
      <c r="D80" s="351" t="s">
        <v>50</v>
      </c>
      <c r="E80" s="351"/>
      <c r="F80" s="16" t="s">
        <v>500</v>
      </c>
      <c r="G80" s="16">
        <v>0.34899999999999998</v>
      </c>
      <c r="H80" s="16">
        <v>0.35</v>
      </c>
      <c r="I80" s="16">
        <v>0.4</v>
      </c>
      <c r="J80" s="16">
        <v>0.40100000000000002</v>
      </c>
      <c r="K80" s="16">
        <v>0.499</v>
      </c>
      <c r="L80" s="16">
        <v>0.5</v>
      </c>
      <c r="M80" s="16" t="s">
        <v>500</v>
      </c>
      <c r="O80" s="2"/>
      <c r="P80" s="100"/>
      <c r="Q80" s="100"/>
      <c r="R80" s="100"/>
      <c r="S80" s="100"/>
      <c r="T80" s="100"/>
      <c r="U80" s="100"/>
      <c r="V80" s="100"/>
      <c r="W80" s="100"/>
      <c r="X80" s="100"/>
      <c r="Y80" s="100"/>
      <c r="Z80" s="100"/>
      <c r="AA80" s="100"/>
      <c r="AB80" s="100"/>
      <c r="AC80" s="100"/>
      <c r="AD80" s="100"/>
      <c r="AE80" s="3" t="s">
        <v>50</v>
      </c>
      <c r="AF80" s="3">
        <v>6</v>
      </c>
      <c r="AG80" s="3">
        <f t="shared" si="0"/>
        <v>1</v>
      </c>
      <c r="AH80" s="3">
        <f>+IF(AG80=0,0,IF(AG80=1,(SUM($AG$75:AG80)-1),1))</f>
        <v>3</v>
      </c>
      <c r="AI80" s="3">
        <f t="shared" si="1"/>
        <v>1</v>
      </c>
      <c r="AJ80" s="3">
        <f t="shared" si="2"/>
        <v>0</v>
      </c>
      <c r="AK80" s="3">
        <f t="shared" si="3"/>
        <v>1</v>
      </c>
      <c r="AL80" s="100"/>
      <c r="AM80" s="100"/>
      <c r="AN80" s="100"/>
      <c r="AO80" s="100"/>
      <c r="AP80" s="100"/>
      <c r="AQ80" s="100"/>
      <c r="AR80" s="100"/>
      <c r="AS80" s="100"/>
      <c r="AT80" s="100"/>
      <c r="AU80" s="100"/>
      <c r="AV80" s="100"/>
      <c r="AW80" s="30"/>
      <c r="AX80" s="30"/>
      <c r="AY80" s="30"/>
      <c r="AZ80" s="30"/>
    </row>
    <row r="81" spans="2:52" x14ac:dyDescent="0.25">
      <c r="B81" s="2"/>
      <c r="D81" s="351" t="s">
        <v>53</v>
      </c>
      <c r="E81" s="351"/>
      <c r="F81" s="16" t="s">
        <v>500</v>
      </c>
      <c r="G81" s="16"/>
      <c r="H81" s="16"/>
      <c r="I81" s="16"/>
      <c r="J81" s="16"/>
      <c r="K81" s="16"/>
      <c r="L81" s="16"/>
      <c r="M81" s="16" t="s">
        <v>500</v>
      </c>
      <c r="O81" s="2"/>
      <c r="AE81" s="3" t="s">
        <v>53</v>
      </c>
      <c r="AF81" s="3">
        <v>7</v>
      </c>
      <c r="AG81" s="3">
        <f t="shared" si="0"/>
        <v>1</v>
      </c>
      <c r="AH81" s="3">
        <f>+IF(AG81=0,0,IF(AG81=1,(SUM($AG$75:AG81)-1),1))</f>
        <v>4</v>
      </c>
      <c r="AI81" s="3">
        <f t="shared" si="1"/>
        <v>0</v>
      </c>
      <c r="AJ81" s="3">
        <f t="shared" si="2"/>
        <v>0</v>
      </c>
      <c r="AK81" s="3">
        <f t="shared" si="3"/>
        <v>0</v>
      </c>
    </row>
    <row r="82" spans="2:52" x14ac:dyDescent="0.25">
      <c r="B82" s="2"/>
      <c r="D82" s="351" t="s">
        <v>54</v>
      </c>
      <c r="E82" s="351"/>
      <c r="F82" s="16" t="s">
        <v>500</v>
      </c>
      <c r="G82" s="16"/>
      <c r="H82" s="16"/>
      <c r="I82" s="16"/>
      <c r="J82" s="16"/>
      <c r="K82" s="16"/>
      <c r="L82" s="16"/>
      <c r="M82" s="16" t="s">
        <v>500</v>
      </c>
      <c r="O82" s="2"/>
      <c r="AE82" s="3" t="s">
        <v>54</v>
      </c>
      <c r="AF82" s="3">
        <v>8</v>
      </c>
      <c r="AG82" s="3">
        <f t="shared" si="0"/>
        <v>1</v>
      </c>
      <c r="AH82" s="3">
        <f>+IF(AG82=0,0,IF(AG82=1,(SUM($AG$75:AG82)-1),1))</f>
        <v>5</v>
      </c>
      <c r="AI82" s="3">
        <f t="shared" si="1"/>
        <v>0</v>
      </c>
      <c r="AJ82" s="3">
        <f t="shared" si="2"/>
        <v>0</v>
      </c>
      <c r="AK82" s="3">
        <f t="shared" si="3"/>
        <v>0</v>
      </c>
    </row>
    <row r="83" spans="2:52" x14ac:dyDescent="0.25">
      <c r="B83" s="2"/>
      <c r="D83" s="351" t="s">
        <v>55</v>
      </c>
      <c r="E83" s="351"/>
      <c r="F83" s="16" t="s">
        <v>500</v>
      </c>
      <c r="G83" s="16">
        <v>0.59899999999999998</v>
      </c>
      <c r="H83" s="16">
        <v>0.6</v>
      </c>
      <c r="I83" s="16">
        <v>0.65</v>
      </c>
      <c r="J83" s="16">
        <v>0.65100000000000002</v>
      </c>
      <c r="K83" s="16">
        <v>0.749</v>
      </c>
      <c r="L83" s="16">
        <v>0.75</v>
      </c>
      <c r="M83" s="16" t="s">
        <v>500</v>
      </c>
      <c r="O83" s="2"/>
      <c r="P83" s="100"/>
      <c r="Q83" s="100"/>
      <c r="R83" s="100"/>
      <c r="S83" s="100"/>
      <c r="T83" s="100"/>
      <c r="U83" s="100"/>
      <c r="V83" s="100"/>
      <c r="W83" s="100"/>
      <c r="X83" s="100"/>
      <c r="Y83" s="100"/>
      <c r="Z83" s="100"/>
      <c r="AA83" s="100"/>
      <c r="AB83" s="100"/>
      <c r="AC83" s="100"/>
      <c r="AD83" s="100"/>
      <c r="AE83" s="3" t="s">
        <v>55</v>
      </c>
      <c r="AF83" s="3">
        <v>9</v>
      </c>
      <c r="AG83" s="3">
        <f t="shared" si="0"/>
        <v>1</v>
      </c>
      <c r="AH83" s="3">
        <f>+IF(AG83=0,0,IF(AG83=1,(SUM($AG$75:AG83)-1),1))</f>
        <v>6</v>
      </c>
      <c r="AI83" s="3">
        <f t="shared" si="1"/>
        <v>1</v>
      </c>
      <c r="AJ83" s="3">
        <f t="shared" si="2"/>
        <v>0</v>
      </c>
      <c r="AK83" s="3">
        <f t="shared" si="3"/>
        <v>1</v>
      </c>
      <c r="AL83" s="100"/>
      <c r="AM83" s="100"/>
      <c r="AN83" s="100"/>
      <c r="AO83" s="100"/>
      <c r="AP83" s="100"/>
      <c r="AQ83" s="100"/>
      <c r="AR83" s="100"/>
      <c r="AS83" s="100"/>
      <c r="AT83" s="100"/>
      <c r="AU83" s="100"/>
      <c r="AV83" s="100"/>
      <c r="AW83" s="30"/>
      <c r="AX83" s="30"/>
      <c r="AY83" s="30"/>
      <c r="AZ83" s="30"/>
    </row>
    <row r="84" spans="2:52" x14ac:dyDescent="0.25">
      <c r="B84" s="2"/>
      <c r="D84" s="351" t="s">
        <v>56</v>
      </c>
      <c r="E84" s="351"/>
      <c r="F84" s="16" t="s">
        <v>500</v>
      </c>
      <c r="G84" s="16"/>
      <c r="H84" s="16"/>
      <c r="I84" s="16"/>
      <c r="J84" s="16"/>
      <c r="K84" s="16"/>
      <c r="L84" s="16"/>
      <c r="M84" s="16" t="s">
        <v>500</v>
      </c>
      <c r="O84" s="2"/>
      <c r="AE84" s="3" t="s">
        <v>56</v>
      </c>
      <c r="AF84" s="3">
        <v>10</v>
      </c>
      <c r="AG84" s="3">
        <f t="shared" si="0"/>
        <v>1</v>
      </c>
      <c r="AH84" s="3">
        <f>+IF(AG84=0,0,IF(AG84=1,(SUM($AG$75:AG84)-1),1))</f>
        <v>7</v>
      </c>
      <c r="AI84" s="3">
        <f t="shared" si="1"/>
        <v>0</v>
      </c>
      <c r="AJ84" s="3">
        <f t="shared" si="2"/>
        <v>0</v>
      </c>
      <c r="AK84" s="3">
        <f t="shared" si="3"/>
        <v>0</v>
      </c>
    </row>
    <row r="85" spans="2:52" x14ac:dyDescent="0.25">
      <c r="B85" s="2"/>
      <c r="D85" s="351" t="s">
        <v>57</v>
      </c>
      <c r="E85" s="351"/>
      <c r="F85" s="16" t="s">
        <v>500</v>
      </c>
      <c r="G85" s="16"/>
      <c r="H85" s="16"/>
      <c r="I85" s="16"/>
      <c r="J85" s="16"/>
      <c r="K85" s="16"/>
      <c r="L85" s="16"/>
      <c r="M85" s="16" t="s">
        <v>500</v>
      </c>
      <c r="O85" s="2"/>
      <c r="AE85" s="3" t="s">
        <v>57</v>
      </c>
      <c r="AF85" s="3">
        <v>11</v>
      </c>
      <c r="AG85" s="3">
        <f t="shared" si="0"/>
        <v>1</v>
      </c>
      <c r="AH85" s="3">
        <f>+IF(AG85=0,0,IF(AG85=1,(SUM($AG$75:AG85)-1),1))</f>
        <v>8</v>
      </c>
      <c r="AI85" s="3">
        <f t="shared" si="1"/>
        <v>0</v>
      </c>
      <c r="AJ85" s="3">
        <f t="shared" si="2"/>
        <v>0</v>
      </c>
      <c r="AK85" s="3">
        <f t="shared" si="3"/>
        <v>0</v>
      </c>
    </row>
    <row r="86" spans="2:52" x14ac:dyDescent="0.25">
      <c r="B86" s="2"/>
      <c r="D86" s="351" t="s">
        <v>58</v>
      </c>
      <c r="E86" s="351"/>
      <c r="F86" s="16" t="s">
        <v>500</v>
      </c>
      <c r="G86" s="16">
        <v>0.84899999999999998</v>
      </c>
      <c r="H86" s="16">
        <v>0.85000000000000009</v>
      </c>
      <c r="I86" s="16">
        <v>0.90000000000000013</v>
      </c>
      <c r="J86" s="16">
        <v>0.90100000000000002</v>
      </c>
      <c r="K86" s="16">
        <v>0.999</v>
      </c>
      <c r="L86" s="16"/>
      <c r="M86" s="16">
        <v>1</v>
      </c>
      <c r="O86" s="2"/>
      <c r="P86" s="100"/>
      <c r="Q86" s="100"/>
      <c r="R86" s="100"/>
      <c r="S86" s="100"/>
      <c r="T86" s="100"/>
      <c r="U86" s="100"/>
      <c r="V86" s="100"/>
      <c r="W86" s="100"/>
      <c r="X86" s="100"/>
      <c r="Y86" s="100"/>
      <c r="Z86" s="100"/>
      <c r="AA86" s="100"/>
      <c r="AB86" s="100"/>
      <c r="AC86" s="100"/>
      <c r="AD86" s="100"/>
      <c r="AE86" s="3" t="s">
        <v>58</v>
      </c>
      <c r="AF86" s="65">
        <v>12</v>
      </c>
      <c r="AG86" s="3">
        <f t="shared" si="0"/>
        <v>1</v>
      </c>
      <c r="AH86" s="3">
        <f>+IF(AG86=0,0,IF(AG86=1,(SUM($AG$75:AG86)-1),1))</f>
        <v>9</v>
      </c>
      <c r="AI86" s="3">
        <f t="shared" si="1"/>
        <v>1</v>
      </c>
      <c r="AJ86" s="3">
        <f t="shared" si="2"/>
        <v>0</v>
      </c>
      <c r="AK86" s="3">
        <f t="shared" si="3"/>
        <v>1</v>
      </c>
      <c r="AL86" s="100"/>
      <c r="AM86" s="100"/>
      <c r="AN86" s="100"/>
      <c r="AO86" s="100"/>
      <c r="AP86" s="100"/>
      <c r="AQ86" s="100"/>
      <c r="AR86" s="100"/>
      <c r="AS86" s="100"/>
      <c r="AT86" s="100"/>
      <c r="AU86" s="100"/>
      <c r="AV86" s="100"/>
      <c r="AW86" s="30"/>
      <c r="AX86" s="30"/>
      <c r="AY86" s="30"/>
      <c r="AZ86" s="30"/>
    </row>
    <row r="87" spans="2:52" ht="3.75" customHeight="1" x14ac:dyDescent="0.25">
      <c r="B87" s="2"/>
      <c r="O87" s="2"/>
    </row>
    <row r="88" spans="2:52" ht="66" customHeight="1" x14ac:dyDescent="0.25">
      <c r="B88" s="2"/>
      <c r="D88" s="329" t="s">
        <v>59</v>
      </c>
      <c r="E88" s="330"/>
      <c r="F88" s="331"/>
      <c r="G88" s="332"/>
      <c r="H88" s="332"/>
      <c r="I88" s="332"/>
      <c r="J88" s="332"/>
      <c r="K88" s="332"/>
      <c r="L88" s="332"/>
      <c r="M88" s="333"/>
      <c r="O88" s="2"/>
    </row>
    <row r="89" spans="2:52" ht="3.95" customHeight="1" x14ac:dyDescent="0.25">
      <c r="B89" s="2"/>
      <c r="O89" s="2"/>
    </row>
    <row r="90" spans="2:52" ht="3" customHeight="1" x14ac:dyDescent="0.25">
      <c r="B90" s="2"/>
      <c r="C90" s="2"/>
      <c r="D90" s="2"/>
      <c r="E90" s="2"/>
      <c r="F90" s="2"/>
      <c r="G90" s="2"/>
      <c r="H90" s="2"/>
      <c r="I90" s="2"/>
      <c r="J90" s="2"/>
      <c r="K90" s="2"/>
      <c r="L90" s="2"/>
      <c r="M90" s="2"/>
      <c r="N90" s="2"/>
      <c r="O90" s="2"/>
    </row>
    <row r="91" spans="2:52" ht="3" customHeight="1" x14ac:dyDescent="0.25"/>
    <row r="92" spans="2:52" ht="3" customHeight="1" x14ac:dyDescent="0.25">
      <c r="B92" s="2"/>
      <c r="C92" s="2"/>
      <c r="D92" s="2"/>
      <c r="E92" s="2"/>
      <c r="F92" s="2"/>
      <c r="G92" s="2"/>
      <c r="H92" s="2"/>
      <c r="I92" s="2"/>
      <c r="J92" s="2"/>
      <c r="K92" s="2"/>
      <c r="L92" s="2"/>
      <c r="M92" s="2"/>
      <c r="N92" s="2"/>
      <c r="O92" s="2"/>
    </row>
    <row r="93" spans="2:52" ht="3.95" customHeight="1" x14ac:dyDescent="0.25">
      <c r="B93" s="2"/>
      <c r="O93" s="2"/>
    </row>
    <row r="94" spans="2:52" x14ac:dyDescent="0.25">
      <c r="B94" s="2"/>
      <c r="D94" s="7" t="s">
        <v>60</v>
      </c>
      <c r="O94" s="2"/>
    </row>
    <row r="95" spans="2:52" ht="3.95" customHeight="1" x14ac:dyDescent="0.25">
      <c r="B95" s="2"/>
      <c r="O95" s="2"/>
    </row>
    <row r="96" spans="2:52" ht="20.100000000000001" customHeight="1" x14ac:dyDescent="0.25">
      <c r="B96" s="2"/>
      <c r="D96" s="328" t="s">
        <v>61</v>
      </c>
      <c r="E96" s="328"/>
      <c r="O96" s="2"/>
    </row>
    <row r="97" spans="2:15" ht="43.5" customHeight="1" x14ac:dyDescent="0.25">
      <c r="B97" s="2"/>
      <c r="D97" s="350" t="s">
        <v>35</v>
      </c>
      <c r="E97" s="350"/>
      <c r="F97" s="335" t="s">
        <v>1498</v>
      </c>
      <c r="G97" s="335"/>
      <c r="H97" s="335"/>
      <c r="I97" s="335"/>
      <c r="J97" s="335"/>
      <c r="K97" s="335"/>
      <c r="L97" s="335"/>
      <c r="M97" s="335"/>
      <c r="O97" s="2"/>
    </row>
    <row r="98" spans="2:15" ht="43.5" customHeight="1" x14ac:dyDescent="0.25">
      <c r="B98" s="2"/>
      <c r="D98" s="350" t="s">
        <v>36</v>
      </c>
      <c r="E98" s="350"/>
      <c r="F98" s="335" t="s">
        <v>1492</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3" priority="33">
      <formula>+IF($F$43="no",1,0)</formula>
    </cfRule>
  </conditionalFormatting>
  <conditionalFormatting sqref="F32:M32">
    <cfRule type="expression" dxfId="152" priority="32">
      <formula>+IF($Q$30="NA",1,0)</formula>
    </cfRule>
  </conditionalFormatting>
  <conditionalFormatting sqref="F47:M47">
    <cfRule type="expression" dxfId="151" priority="30">
      <formula>+IF($Q$47=0,1,0)</formula>
    </cfRule>
  </conditionalFormatting>
  <conditionalFormatting sqref="F73:G73">
    <cfRule type="cellIs" dxfId="150" priority="16" operator="equal">
      <formula>"optimo"</formula>
    </cfRule>
    <cfRule type="cellIs" dxfId="149" priority="17" operator="equal">
      <formula>"critico"</formula>
    </cfRule>
  </conditionalFormatting>
  <conditionalFormatting sqref="H73:I73">
    <cfRule type="cellIs" dxfId="148" priority="14" operator="equal">
      <formula>"Adecuado"</formula>
    </cfRule>
    <cfRule type="cellIs" dxfId="147" priority="15" operator="equal">
      <formula>"en riesgo"</formula>
    </cfRule>
  </conditionalFormatting>
  <conditionalFormatting sqref="J73:K73">
    <cfRule type="cellIs" dxfId="146" priority="12" operator="equal">
      <formula>"Adecuado"</formula>
    </cfRule>
    <cfRule type="cellIs" dxfId="145" priority="13" operator="equal">
      <formula>"en riesgo"</formula>
    </cfRule>
  </conditionalFormatting>
  <conditionalFormatting sqref="L73:M73">
    <cfRule type="cellIs" dxfId="144" priority="10" operator="equal">
      <formula>"optimo"</formula>
    </cfRule>
    <cfRule type="cellIs" dxfId="143" priority="11" operator="equal">
      <formula>"critico"</formula>
    </cfRule>
  </conditionalFormatting>
  <conditionalFormatting sqref="F75:M86">
    <cfRule type="expression" dxfId="142" priority="9">
      <formula>+IF($AK75=0,1)</formula>
    </cfRule>
  </conditionalFormatting>
  <conditionalFormatting sqref="F103:G104">
    <cfRule type="expression" dxfId="141" priority="8">
      <formula>+IF($G$102="No",1,0)</formula>
    </cfRule>
  </conditionalFormatting>
  <conditionalFormatting sqref="F51">
    <cfRule type="expression" dxfId="140" priority="7">
      <formula>+IF($F$43="no",1,0)</formula>
    </cfRule>
  </conditionalFormatting>
  <conditionalFormatting sqref="I51">
    <cfRule type="expression" dxfId="139" priority="6">
      <formula>+IF($F$51="no",1,0)</formula>
    </cfRule>
  </conditionalFormatting>
  <conditionalFormatting sqref="F33:M33">
    <cfRule type="expression" dxfId="138" priority="5">
      <formula>+IF($Q$30="NA",1,0)</formula>
    </cfRule>
  </conditionalFormatting>
  <conditionalFormatting sqref="F33:M33">
    <cfRule type="expression" dxfId="13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Y185"/>
  <sheetViews>
    <sheetView topLeftCell="M1" workbookViewId="0">
      <selection activeCell="U32" sqref="U32"/>
    </sheetView>
  </sheetViews>
  <sheetFormatPr baseColWidth="10" defaultRowHeight="12" x14ac:dyDescent="0.2"/>
  <cols>
    <col min="1" max="5" width="11.42578125" style="139"/>
    <col min="6" max="6" width="17.5703125" style="139" bestFit="1" customWidth="1"/>
    <col min="7" max="7" width="7.7109375" style="139" customWidth="1"/>
    <col min="8" max="8" width="9" style="139" customWidth="1"/>
    <col min="9" max="9" width="12.5703125" style="139" customWidth="1"/>
    <col min="10" max="10" width="12.5703125" style="139" bestFit="1" customWidth="1"/>
    <col min="11" max="11" width="12.85546875" style="139" customWidth="1"/>
    <col min="12" max="12" width="9" style="139" customWidth="1"/>
    <col min="13" max="13" width="42.42578125" style="139" customWidth="1"/>
    <col min="14" max="14" width="11.85546875" style="139" customWidth="1"/>
    <col min="15" max="15" width="10.28515625" style="139" customWidth="1"/>
    <col min="16" max="16" width="11.42578125" style="139"/>
    <col min="17" max="17" width="4.5703125" style="139" bestFit="1" customWidth="1"/>
    <col min="18" max="18" width="11.42578125" style="141"/>
    <col min="19" max="25" width="11.42578125" style="139"/>
    <col min="26" max="26" width="8.140625" style="141" customWidth="1"/>
    <col min="27" max="29" width="11.42578125" style="139"/>
    <col min="30" max="30" width="12.5703125" style="139" bestFit="1" customWidth="1"/>
    <col min="31" max="31" width="43.7109375" style="139" customWidth="1"/>
    <col min="32" max="32" width="5.140625" style="139" bestFit="1" customWidth="1"/>
    <col min="33" max="33" width="4.5703125" style="139" customWidth="1"/>
    <col min="34" max="34" width="3.5703125" style="141" customWidth="1"/>
    <col min="35" max="35" width="6.140625" style="146" customWidth="1"/>
    <col min="36" max="38" width="11.42578125" style="139"/>
    <col min="39" max="39" width="11.42578125" style="161"/>
    <col min="40" max="40" width="43.7109375" style="139" bestFit="1" customWidth="1"/>
    <col min="41" max="41" width="11.7109375" style="141" customWidth="1"/>
    <col min="42" max="42" width="11.7109375" style="155" customWidth="1"/>
    <col min="43" max="43" width="11.7109375" style="141" customWidth="1"/>
    <col min="44" max="44" width="8.42578125" style="155" customWidth="1"/>
    <col min="45" max="45" width="8.42578125" style="141" customWidth="1"/>
    <col min="46" max="46" width="8.42578125" style="155" customWidth="1"/>
    <col min="47" max="60" width="11.42578125" style="139"/>
    <col min="61" max="61" width="43.7109375" style="139" bestFit="1" customWidth="1"/>
    <col min="62" max="65" width="11.7109375" style="139" customWidth="1"/>
    <col min="66" max="66" width="15.7109375" style="139" customWidth="1"/>
    <col min="67" max="67" width="13.42578125" style="139" customWidth="1"/>
    <col min="68" max="68" width="15.140625" style="139" customWidth="1"/>
    <col min="69" max="69" width="15.28515625" style="139" customWidth="1"/>
    <col min="70" max="70" width="13.7109375" style="139" bestFit="1" customWidth="1"/>
    <col min="71" max="71" width="13.28515625" style="139" bestFit="1" customWidth="1"/>
    <col min="72" max="72" width="14.28515625" style="139" bestFit="1" customWidth="1"/>
    <col min="73" max="73" width="10.28515625" style="139" customWidth="1"/>
    <col min="74" max="74" width="9" style="139" customWidth="1"/>
    <col min="75" max="75" width="9.5703125" style="139" customWidth="1"/>
    <col min="76" max="76" width="9.42578125" style="139" customWidth="1"/>
    <col min="77" max="77" width="9.28515625" style="139" customWidth="1"/>
    <col min="78" max="16384" width="11.42578125" style="139"/>
  </cols>
  <sheetData>
    <row r="1" spans="1:77" x14ac:dyDescent="0.2">
      <c r="A1" s="139" t="s">
        <v>1942</v>
      </c>
      <c r="B1" s="139" t="s">
        <v>1943</v>
      </c>
      <c r="C1" s="139" t="s">
        <v>1944</v>
      </c>
      <c r="F1" s="140" t="s">
        <v>1637</v>
      </c>
      <c r="G1" s="140" t="s">
        <v>1968</v>
      </c>
      <c r="H1" s="140" t="s">
        <v>1945</v>
      </c>
      <c r="K1" s="140" t="s">
        <v>1945</v>
      </c>
      <c r="L1" s="140" t="s">
        <v>1969</v>
      </c>
      <c r="M1" s="140" t="s">
        <v>1602</v>
      </c>
      <c r="N1" s="139" t="s">
        <v>1967</v>
      </c>
      <c r="AD1" s="140" t="s">
        <v>1637</v>
      </c>
      <c r="AE1" s="140" t="s">
        <v>1954</v>
      </c>
      <c r="AF1" s="140" t="s">
        <v>1565</v>
      </c>
      <c r="AG1" s="140" t="s">
        <v>1566</v>
      </c>
      <c r="AH1" s="141" t="s">
        <v>2018</v>
      </c>
      <c r="AI1" s="158" t="s">
        <v>2017</v>
      </c>
      <c r="AP1" s="141"/>
      <c r="AR1" s="141"/>
      <c r="AT1" s="141"/>
    </row>
    <row r="2" spans="1:77" ht="15" x14ac:dyDescent="0.25">
      <c r="A2" s="36" t="s">
        <v>112</v>
      </c>
      <c r="B2" s="139" t="s">
        <v>98</v>
      </c>
      <c r="C2" s="139" t="s">
        <v>519</v>
      </c>
      <c r="F2" s="139" t="s">
        <v>109</v>
      </c>
      <c r="G2" s="139" t="s">
        <v>112</v>
      </c>
      <c r="H2" s="139" t="s">
        <v>519</v>
      </c>
      <c r="K2" s="139" t="s">
        <v>103</v>
      </c>
      <c r="L2" s="139" t="s">
        <v>501</v>
      </c>
      <c r="M2" s="139" t="s">
        <v>502</v>
      </c>
      <c r="N2" s="142">
        <v>32</v>
      </c>
      <c r="AD2" s="139" t="s">
        <v>109</v>
      </c>
      <c r="AE2" s="139" t="s">
        <v>111</v>
      </c>
      <c r="AH2" s="156">
        <v>19</v>
      </c>
      <c r="AI2" s="158">
        <v>8.6842552126120701E-2</v>
      </c>
      <c r="AO2" s="310" t="s">
        <v>2019</v>
      </c>
      <c r="AP2" s="310"/>
      <c r="AQ2" s="310" t="s">
        <v>1973</v>
      </c>
      <c r="AR2" s="310"/>
      <c r="AS2" s="310" t="s">
        <v>2020</v>
      </c>
      <c r="AT2" s="310"/>
      <c r="BJ2" s="140" t="s">
        <v>1563</v>
      </c>
      <c r="BK2" s="140" t="s">
        <v>2052</v>
      </c>
      <c r="BR2"/>
      <c r="BS2"/>
      <c r="BT2"/>
      <c r="BU2" s="140" t="s">
        <v>1945</v>
      </c>
      <c r="BV2" s="139" t="s">
        <v>2059</v>
      </c>
      <c r="BW2" s="139" t="s">
        <v>2060</v>
      </c>
      <c r="BX2" s="139" t="s">
        <v>2061</v>
      </c>
    </row>
    <row r="3" spans="1:77" ht="15" x14ac:dyDescent="0.25">
      <c r="A3" s="36" t="s">
        <v>114</v>
      </c>
      <c r="B3" s="139" t="s">
        <v>98</v>
      </c>
      <c r="C3" s="139" t="s">
        <v>519</v>
      </c>
      <c r="G3" s="139" t="s">
        <v>114</v>
      </c>
      <c r="H3" s="139" t="s">
        <v>519</v>
      </c>
      <c r="L3" s="139" t="s">
        <v>1254</v>
      </c>
      <c r="M3" s="139" t="s">
        <v>1255</v>
      </c>
      <c r="N3" s="142">
        <v>5</v>
      </c>
      <c r="AD3" s="139" t="s">
        <v>144</v>
      </c>
      <c r="AE3" s="139" t="s">
        <v>146</v>
      </c>
      <c r="AH3" s="156">
        <v>12</v>
      </c>
      <c r="AI3" s="158">
        <v>5.9657093342866403E-2</v>
      </c>
      <c r="AN3" s="164" t="s">
        <v>1954</v>
      </c>
      <c r="AO3" s="165" t="s">
        <v>2018</v>
      </c>
      <c r="AP3" s="166" t="s">
        <v>2017</v>
      </c>
      <c r="AQ3" s="165" t="s">
        <v>2018</v>
      </c>
      <c r="AR3" s="166" t="s">
        <v>2017</v>
      </c>
      <c r="AS3" s="165" t="s">
        <v>2018</v>
      </c>
      <c r="AT3" s="166" t="s">
        <v>2017</v>
      </c>
      <c r="BJ3" s="139" t="s">
        <v>1568</v>
      </c>
      <c r="BN3" s="139" t="s">
        <v>2055</v>
      </c>
      <c r="BO3" s="139" t="s">
        <v>2053</v>
      </c>
      <c r="BP3" s="139" t="s">
        <v>2057</v>
      </c>
      <c r="BQ3" s="139" t="s">
        <v>2058</v>
      </c>
      <c r="BR3"/>
      <c r="BS3"/>
      <c r="BT3"/>
      <c r="BU3" s="139" t="s">
        <v>103</v>
      </c>
      <c r="BV3" s="142">
        <v>75</v>
      </c>
      <c r="BW3" s="142">
        <v>42</v>
      </c>
      <c r="BX3" s="142">
        <v>22</v>
      </c>
    </row>
    <row r="4" spans="1:77" ht="15" x14ac:dyDescent="0.25">
      <c r="A4" s="36" t="s">
        <v>115</v>
      </c>
      <c r="B4" s="139" t="s">
        <v>98</v>
      </c>
      <c r="C4" s="139" t="s">
        <v>533</v>
      </c>
      <c r="G4" s="139" t="s">
        <v>115</v>
      </c>
      <c r="H4" s="139" t="s">
        <v>533</v>
      </c>
      <c r="L4" s="139" t="s">
        <v>1130</v>
      </c>
      <c r="M4" s="139" t="s">
        <v>1131</v>
      </c>
      <c r="N4" s="142">
        <v>5</v>
      </c>
      <c r="AD4" s="139" t="s">
        <v>168</v>
      </c>
      <c r="AE4" s="139" t="s">
        <v>170</v>
      </c>
      <c r="AH4" s="156">
        <v>5</v>
      </c>
      <c r="AI4" s="158">
        <v>3.5842079220813047E-2</v>
      </c>
      <c r="AM4" s="316" t="s">
        <v>2022</v>
      </c>
      <c r="AN4" s="139" t="s">
        <v>111</v>
      </c>
      <c r="AO4" s="156">
        <f>+AH2</f>
        <v>19</v>
      </c>
      <c r="AP4" s="146">
        <f>+AI2</f>
        <v>8.6842552126120701E-2</v>
      </c>
      <c r="AQ4" s="169">
        <f>+AH32</f>
        <v>9</v>
      </c>
      <c r="AR4" s="170">
        <f>+AI32</f>
        <v>6.7270501835985319E-2</v>
      </c>
      <c r="AS4" s="169">
        <f>+AH62</f>
        <v>9</v>
      </c>
      <c r="AT4" s="170">
        <f>+AI62</f>
        <v>6.7270501835985319E-2</v>
      </c>
      <c r="BH4" s="140" t="s">
        <v>1637</v>
      </c>
      <c r="BI4" s="140" t="s">
        <v>1954</v>
      </c>
      <c r="BJ4" s="139" t="s">
        <v>2056</v>
      </c>
      <c r="BK4" s="139" t="s">
        <v>2054</v>
      </c>
      <c r="BL4" s="139" t="s">
        <v>26</v>
      </c>
      <c r="BM4" s="139" t="s">
        <v>31</v>
      </c>
      <c r="BR4"/>
      <c r="BS4"/>
      <c r="BT4"/>
      <c r="BU4" s="139" t="s">
        <v>519</v>
      </c>
      <c r="BV4" s="142">
        <v>30</v>
      </c>
      <c r="BW4" s="142">
        <v>15</v>
      </c>
      <c r="BX4" s="142">
        <v>6</v>
      </c>
    </row>
    <row r="5" spans="1:77" ht="15" x14ac:dyDescent="0.25">
      <c r="A5" s="36" t="s">
        <v>117</v>
      </c>
      <c r="B5" s="139" t="s">
        <v>98</v>
      </c>
      <c r="C5" s="139" t="s">
        <v>519</v>
      </c>
      <c r="G5" s="139" t="s">
        <v>117</v>
      </c>
      <c r="H5" s="139" t="s">
        <v>519</v>
      </c>
      <c r="L5" s="139" t="s">
        <v>1332</v>
      </c>
      <c r="M5" s="139" t="s">
        <v>995</v>
      </c>
      <c r="N5" s="142">
        <v>1</v>
      </c>
      <c r="AD5" s="139" t="s">
        <v>176</v>
      </c>
      <c r="AE5" s="139" t="s">
        <v>178</v>
      </c>
      <c r="AH5" s="156">
        <v>15</v>
      </c>
      <c r="AI5" s="158">
        <v>9.3661846662673534E-2</v>
      </c>
      <c r="AM5" s="316"/>
      <c r="AN5" s="139" t="s">
        <v>146</v>
      </c>
      <c r="AO5" s="156">
        <f t="shared" ref="AO5:AP7" si="0">+AH3</f>
        <v>12</v>
      </c>
      <c r="AP5" s="146">
        <f t="shared" si="0"/>
        <v>5.9657093342866403E-2</v>
      </c>
      <c r="AQ5" s="169">
        <f t="shared" ref="AQ5:AR5" si="1">+AH33</f>
        <v>7</v>
      </c>
      <c r="AR5" s="170">
        <f t="shared" si="1"/>
        <v>5.2190942472460221E-2</v>
      </c>
      <c r="AS5" s="169">
        <f t="shared" ref="AS5:AT5" si="2">+AH63</f>
        <v>7</v>
      </c>
      <c r="AT5" s="170">
        <f t="shared" si="2"/>
        <v>5.2190942472460221E-2</v>
      </c>
      <c r="BH5" s="139" t="s">
        <v>109</v>
      </c>
      <c r="BI5" s="139" t="s">
        <v>111</v>
      </c>
      <c r="BJ5" s="156">
        <v>11</v>
      </c>
      <c r="BK5" s="156">
        <v>4</v>
      </c>
      <c r="BL5" s="156">
        <v>2</v>
      </c>
      <c r="BM5" s="156">
        <v>2</v>
      </c>
      <c r="BN5" s="156">
        <v>11</v>
      </c>
      <c r="BO5" s="156">
        <v>4</v>
      </c>
      <c r="BP5" s="156">
        <v>2</v>
      </c>
      <c r="BQ5" s="156">
        <v>2</v>
      </c>
      <c r="BR5"/>
      <c r="BS5"/>
      <c r="BT5"/>
      <c r="BU5" s="139" t="s">
        <v>533</v>
      </c>
      <c r="BV5" s="142">
        <v>90</v>
      </c>
      <c r="BW5" s="142">
        <v>22</v>
      </c>
      <c r="BX5" s="142">
        <v>2</v>
      </c>
    </row>
    <row r="6" spans="1:77" ht="15" x14ac:dyDescent="0.25">
      <c r="A6" s="36" t="s">
        <v>119</v>
      </c>
      <c r="B6" s="139" t="s">
        <v>98</v>
      </c>
      <c r="C6" s="139" t="s">
        <v>519</v>
      </c>
      <c r="G6" s="139" t="s">
        <v>119</v>
      </c>
      <c r="H6" s="139" t="s">
        <v>519</v>
      </c>
      <c r="K6" s="143" t="s">
        <v>1970</v>
      </c>
      <c r="L6" s="143"/>
      <c r="M6" s="143"/>
      <c r="N6" s="144">
        <v>43</v>
      </c>
      <c r="P6" s="139" t="s">
        <v>2014</v>
      </c>
      <c r="Q6" s="145">
        <v>0.5</v>
      </c>
      <c r="R6" s="146">
        <f>+($N$17*Q6/N6)</f>
        <v>9.3023255813953487E-3</v>
      </c>
      <c r="U6" s="139">
        <v>106</v>
      </c>
      <c r="V6" s="139" t="s">
        <v>1973</v>
      </c>
      <c r="AD6" s="139" t="s">
        <v>202</v>
      </c>
      <c r="AE6" s="139" t="s">
        <v>238</v>
      </c>
      <c r="AH6" s="156">
        <v>4</v>
      </c>
      <c r="AI6" s="158">
        <v>2.7936046511627906E-2</v>
      </c>
      <c r="AM6" s="316"/>
      <c r="AN6" s="139" t="s">
        <v>170</v>
      </c>
      <c r="AO6" s="156">
        <f t="shared" si="0"/>
        <v>5</v>
      </c>
      <c r="AP6" s="146">
        <f t="shared" si="0"/>
        <v>3.5842079220813047E-2</v>
      </c>
      <c r="AQ6" s="169">
        <f t="shared" ref="AQ6:AR6" si="3">+AH34</f>
        <v>4</v>
      </c>
      <c r="AR6" s="170">
        <f t="shared" si="3"/>
        <v>3.4565483476132197E-2</v>
      </c>
      <c r="AS6" s="169">
        <f t="shared" ref="AS6:AT6" si="4">+AH64</f>
        <v>4</v>
      </c>
      <c r="AT6" s="170">
        <f t="shared" si="4"/>
        <v>3.4565483476132197E-2</v>
      </c>
      <c r="BH6" s="139" t="s">
        <v>144</v>
      </c>
      <c r="BI6" s="139" t="s">
        <v>146</v>
      </c>
      <c r="BJ6" s="156">
        <v>6</v>
      </c>
      <c r="BK6" s="156">
        <v>1</v>
      </c>
      <c r="BL6" s="156">
        <v>2</v>
      </c>
      <c r="BM6" s="156">
        <v>2</v>
      </c>
      <c r="BN6" s="156">
        <v>6</v>
      </c>
      <c r="BO6" s="156">
        <v>1</v>
      </c>
      <c r="BP6" s="156">
        <v>2</v>
      </c>
      <c r="BQ6" s="156">
        <v>2</v>
      </c>
      <c r="BR6"/>
      <c r="BS6"/>
      <c r="BT6"/>
      <c r="BU6" s="147" t="s">
        <v>1953</v>
      </c>
      <c r="BV6" s="148">
        <v>195</v>
      </c>
      <c r="BW6" s="148">
        <v>79</v>
      </c>
      <c r="BX6" s="148">
        <v>30</v>
      </c>
    </row>
    <row r="7" spans="1:77" ht="15" x14ac:dyDescent="0.25">
      <c r="A7" s="36" t="s">
        <v>120</v>
      </c>
      <c r="B7" s="139" t="s">
        <v>98</v>
      </c>
      <c r="C7" s="139" t="s">
        <v>519</v>
      </c>
      <c r="G7" s="139" t="s">
        <v>120</v>
      </c>
      <c r="H7" s="139" t="s">
        <v>519</v>
      </c>
      <c r="K7" s="139" t="s">
        <v>519</v>
      </c>
      <c r="L7" s="139" t="s">
        <v>501</v>
      </c>
      <c r="M7" s="139" t="s">
        <v>502</v>
      </c>
      <c r="N7" s="142">
        <v>19</v>
      </c>
      <c r="U7" s="139">
        <v>95</v>
      </c>
      <c r="V7" s="139" t="s">
        <v>1974</v>
      </c>
      <c r="AE7" s="139" t="s">
        <v>247</v>
      </c>
      <c r="AH7" s="156">
        <v>5</v>
      </c>
      <c r="AI7" s="158">
        <v>2.9796511627906974E-2</v>
      </c>
      <c r="AM7" s="316"/>
      <c r="AN7" s="139" t="s">
        <v>178</v>
      </c>
      <c r="AO7" s="156">
        <f t="shared" si="0"/>
        <v>15</v>
      </c>
      <c r="AP7" s="146">
        <f t="shared" si="0"/>
        <v>9.3661846662673534E-2</v>
      </c>
      <c r="AQ7" s="169">
        <f t="shared" ref="AQ7:AR7" si="5">+AH35</f>
        <v>9</v>
      </c>
      <c r="AR7" s="170">
        <f t="shared" si="5"/>
        <v>7.3635250917992667E-2</v>
      </c>
      <c r="AS7" s="169">
        <f t="shared" ref="AS7:AT7" si="6">+AH65</f>
        <v>7</v>
      </c>
      <c r="AT7" s="170">
        <f t="shared" si="6"/>
        <v>5.5030599755201956E-2</v>
      </c>
      <c r="BH7" s="139" t="s">
        <v>168</v>
      </c>
      <c r="BI7" s="139" t="s">
        <v>170</v>
      </c>
      <c r="BJ7" s="156">
        <v>1</v>
      </c>
      <c r="BK7" s="156">
        <v>1</v>
      </c>
      <c r="BL7" s="156">
        <v>1</v>
      </c>
      <c r="BM7" s="156">
        <v>1</v>
      </c>
      <c r="BN7" s="156">
        <v>1</v>
      </c>
      <c r="BO7" s="156">
        <v>1</v>
      </c>
      <c r="BP7" s="156">
        <v>1</v>
      </c>
      <c r="BQ7" s="156">
        <v>1</v>
      </c>
      <c r="BR7"/>
      <c r="BS7"/>
      <c r="BT7"/>
      <c r="BU7"/>
      <c r="BV7"/>
      <c r="BW7"/>
      <c r="BX7"/>
    </row>
    <row r="8" spans="1:77" ht="15" x14ac:dyDescent="0.25">
      <c r="A8" s="36" t="s">
        <v>122</v>
      </c>
      <c r="B8" s="139" t="s">
        <v>98</v>
      </c>
      <c r="C8" s="139" t="s">
        <v>533</v>
      </c>
      <c r="G8" s="139" t="s">
        <v>122</v>
      </c>
      <c r="H8" s="139" t="s">
        <v>533</v>
      </c>
      <c r="K8" s="143" t="s">
        <v>1971</v>
      </c>
      <c r="L8" s="143"/>
      <c r="M8" s="143"/>
      <c r="N8" s="144">
        <v>19</v>
      </c>
      <c r="P8" s="139" t="s">
        <v>2015</v>
      </c>
      <c r="Q8" s="145">
        <v>0.2</v>
      </c>
      <c r="R8" s="146">
        <f>+($N$17*Q8/N8)</f>
        <v>8.4210526315789489E-3</v>
      </c>
      <c r="AE8" s="139" t="s">
        <v>204</v>
      </c>
      <c r="AH8" s="156">
        <v>18</v>
      </c>
      <c r="AI8" s="158">
        <v>8.589374072241468E-2</v>
      </c>
      <c r="AM8" s="316"/>
      <c r="AN8" s="139" t="s">
        <v>2021</v>
      </c>
      <c r="AO8" s="162">
        <f>+SUM(AO9:AO11)</f>
        <v>27</v>
      </c>
      <c r="AP8" s="171">
        <f>+SUM(AP9:AP11)</f>
        <v>0.14362629886194955</v>
      </c>
      <c r="AQ8" s="162">
        <f t="shared" ref="AQ8:AT8" si="7">+SUM(AQ9:AQ11)</f>
        <v>15</v>
      </c>
      <c r="AR8" s="171">
        <f t="shared" si="7"/>
        <v>0.10604651162790699</v>
      </c>
      <c r="AS8" s="162">
        <f t="shared" si="7"/>
        <v>9</v>
      </c>
      <c r="AT8" s="171">
        <f t="shared" si="7"/>
        <v>5.7674418604651161E-2</v>
      </c>
      <c r="BH8" s="139" t="s">
        <v>176</v>
      </c>
      <c r="BI8" s="139" t="s">
        <v>178</v>
      </c>
      <c r="BJ8" s="156">
        <v>9</v>
      </c>
      <c r="BK8" s="156">
        <v>9</v>
      </c>
      <c r="BL8" s="156">
        <v>4</v>
      </c>
      <c r="BM8" s="156">
        <v>2</v>
      </c>
      <c r="BN8" s="156">
        <v>9</v>
      </c>
      <c r="BO8" s="156">
        <v>9</v>
      </c>
      <c r="BP8" s="156">
        <v>4</v>
      </c>
      <c r="BQ8" s="156">
        <v>2</v>
      </c>
      <c r="BR8"/>
      <c r="BS8"/>
      <c r="BT8"/>
      <c r="BU8" s="140" t="s">
        <v>1948</v>
      </c>
      <c r="BV8" s="140" t="s">
        <v>1945</v>
      </c>
      <c r="BW8" s="139" t="s">
        <v>2059</v>
      </c>
      <c r="BX8" s="139" t="s">
        <v>2060</v>
      </c>
      <c r="BY8" s="139" t="s">
        <v>2061</v>
      </c>
    </row>
    <row r="9" spans="1:77" ht="15" x14ac:dyDescent="0.25">
      <c r="A9" s="36" t="s">
        <v>123</v>
      </c>
      <c r="B9" s="139" t="s">
        <v>98</v>
      </c>
      <c r="C9" s="139" t="s">
        <v>533</v>
      </c>
      <c r="G9" s="139" t="s">
        <v>123</v>
      </c>
      <c r="H9" s="139" t="s">
        <v>533</v>
      </c>
      <c r="K9" s="139" t="s">
        <v>533</v>
      </c>
      <c r="L9" s="139" t="s">
        <v>501</v>
      </c>
      <c r="M9" s="139" t="s">
        <v>502</v>
      </c>
      <c r="N9" s="142">
        <v>28</v>
      </c>
      <c r="AD9" s="139" t="s">
        <v>257</v>
      </c>
      <c r="AE9" s="139" t="s">
        <v>259</v>
      </c>
      <c r="AH9" s="156">
        <v>19</v>
      </c>
      <c r="AI9" s="158">
        <v>7.7918728352300848E-2</v>
      </c>
      <c r="AN9" s="160" t="s">
        <v>238</v>
      </c>
      <c r="AO9" s="172">
        <f>+AH6</f>
        <v>4</v>
      </c>
      <c r="AP9" s="173">
        <f>+AI6</f>
        <v>2.7936046511627906E-2</v>
      </c>
      <c r="AQ9" s="172">
        <f>+AH36</f>
        <v>3</v>
      </c>
      <c r="AR9" s="173">
        <f>+AI36</f>
        <v>2.4186046511627906E-2</v>
      </c>
      <c r="AS9" s="172">
        <f>+AH66</f>
        <v>2</v>
      </c>
      <c r="AT9" s="173">
        <f>+AI66</f>
        <v>1.4883720930232557E-2</v>
      </c>
      <c r="BH9" s="139" t="s">
        <v>202</v>
      </c>
      <c r="BI9" s="139" t="s">
        <v>238</v>
      </c>
      <c r="BJ9" s="156">
        <v>4</v>
      </c>
      <c r="BK9" s="156"/>
      <c r="BL9" s="156">
        <v>3</v>
      </c>
      <c r="BM9" s="156">
        <v>2</v>
      </c>
      <c r="BN9" s="156">
        <v>4</v>
      </c>
      <c r="BO9" s="156"/>
      <c r="BP9" s="156">
        <v>3</v>
      </c>
      <c r="BQ9" s="156">
        <v>2</v>
      </c>
      <c r="BR9"/>
      <c r="BS9"/>
      <c r="BT9"/>
      <c r="BU9" s="139" t="s">
        <v>98</v>
      </c>
      <c r="BV9" s="139" t="s">
        <v>103</v>
      </c>
      <c r="BW9" s="142">
        <v>65</v>
      </c>
      <c r="BX9" s="142">
        <v>36</v>
      </c>
      <c r="BY9" s="142">
        <v>19</v>
      </c>
    </row>
    <row r="10" spans="1:77" ht="15" x14ac:dyDescent="0.25">
      <c r="A10" s="36" t="s">
        <v>124</v>
      </c>
      <c r="B10" s="139" t="s">
        <v>98</v>
      </c>
      <c r="C10" s="139" t="s">
        <v>533</v>
      </c>
      <c r="G10" s="139" t="s">
        <v>125</v>
      </c>
      <c r="H10" s="139" t="s">
        <v>519</v>
      </c>
      <c r="L10" s="139" t="s">
        <v>1254</v>
      </c>
      <c r="M10" s="139" t="s">
        <v>1255</v>
      </c>
      <c r="N10" s="142">
        <v>1</v>
      </c>
      <c r="AE10" s="139" t="s">
        <v>291</v>
      </c>
      <c r="AH10" s="156">
        <v>7</v>
      </c>
      <c r="AI10" s="158">
        <v>2.7529883590718507E-2</v>
      </c>
      <c r="AN10" s="160" t="s">
        <v>247</v>
      </c>
      <c r="AO10" s="172">
        <f t="shared" ref="AO10:AP30" si="8">+AH7</f>
        <v>5</v>
      </c>
      <c r="AP10" s="173">
        <f t="shared" si="8"/>
        <v>2.9796511627906974E-2</v>
      </c>
      <c r="AQ10" s="172">
        <f t="shared" ref="AQ10:AR10" si="9">+AH37</f>
        <v>4</v>
      </c>
      <c r="AR10" s="173">
        <f t="shared" si="9"/>
        <v>2.6046511627906974E-2</v>
      </c>
      <c r="AS10" s="172">
        <f t="shared" ref="AS10:AT10" si="10">+AH67</f>
        <v>4</v>
      </c>
      <c r="AT10" s="173">
        <f t="shared" si="10"/>
        <v>2.6046511627906978E-2</v>
      </c>
      <c r="BI10" s="139" t="s">
        <v>247</v>
      </c>
      <c r="BJ10" s="156">
        <v>2</v>
      </c>
      <c r="BK10" s="156"/>
      <c r="BL10" s="156">
        <v>1</v>
      </c>
      <c r="BM10" s="156">
        <v>1</v>
      </c>
      <c r="BN10" s="156">
        <v>2</v>
      </c>
      <c r="BO10" s="156"/>
      <c r="BP10" s="156">
        <v>1</v>
      </c>
      <c r="BQ10" s="156">
        <v>1</v>
      </c>
      <c r="BR10"/>
      <c r="BS10"/>
      <c r="BT10"/>
      <c r="BV10" s="139" t="s">
        <v>519</v>
      </c>
      <c r="BW10" s="142">
        <v>29</v>
      </c>
      <c r="BX10" s="142">
        <v>15</v>
      </c>
      <c r="BY10" s="142">
        <v>6</v>
      </c>
    </row>
    <row r="11" spans="1:77" ht="15" x14ac:dyDescent="0.25">
      <c r="A11" s="36" t="s">
        <v>125</v>
      </c>
      <c r="B11" s="139" t="s">
        <v>98</v>
      </c>
      <c r="C11" s="139" t="s">
        <v>519</v>
      </c>
      <c r="F11" s="139" t="s">
        <v>144</v>
      </c>
      <c r="G11" s="139" t="s">
        <v>147</v>
      </c>
      <c r="H11" s="139" t="s">
        <v>533</v>
      </c>
      <c r="L11" s="139" t="s">
        <v>952</v>
      </c>
      <c r="M11" s="139" t="s">
        <v>953</v>
      </c>
      <c r="N11" s="142">
        <v>4</v>
      </c>
      <c r="AE11" s="139" t="s">
        <v>303</v>
      </c>
      <c r="AH11" s="156">
        <v>2</v>
      </c>
      <c r="AI11" s="158">
        <v>1.8604651162790697E-2</v>
      </c>
      <c r="AN11" s="160" t="s">
        <v>204</v>
      </c>
      <c r="AO11" s="172">
        <f t="shared" si="8"/>
        <v>18</v>
      </c>
      <c r="AP11" s="173">
        <f t="shared" si="8"/>
        <v>8.589374072241468E-2</v>
      </c>
      <c r="AQ11" s="172">
        <f t="shared" ref="AQ11:AR11" si="11">+AH38</f>
        <v>8</v>
      </c>
      <c r="AR11" s="173">
        <f t="shared" si="11"/>
        <v>5.5813953488372106E-2</v>
      </c>
      <c r="AS11" s="172">
        <f t="shared" ref="AS11:AT11" si="12">+AH68</f>
        <v>3</v>
      </c>
      <c r="AT11" s="173">
        <f t="shared" si="12"/>
        <v>1.6744186046511629E-2</v>
      </c>
      <c r="BI11" s="139" t="s">
        <v>204</v>
      </c>
      <c r="BJ11" s="156">
        <v>12</v>
      </c>
      <c r="BK11" s="156">
        <v>8</v>
      </c>
      <c r="BL11" s="156">
        <v>3</v>
      </c>
      <c r="BM11" s="156"/>
      <c r="BN11" s="156">
        <v>12</v>
      </c>
      <c r="BO11" s="156">
        <v>8</v>
      </c>
      <c r="BP11" s="156">
        <v>3</v>
      </c>
      <c r="BQ11" s="156"/>
      <c r="BR11"/>
      <c r="BS11"/>
      <c r="BT11"/>
      <c r="BV11" s="139" t="s">
        <v>533</v>
      </c>
      <c r="BW11" s="142">
        <v>60</v>
      </c>
      <c r="BX11" s="142">
        <v>16</v>
      </c>
      <c r="BY11" s="142">
        <v>2</v>
      </c>
    </row>
    <row r="12" spans="1:77" ht="15" x14ac:dyDescent="0.25">
      <c r="A12" s="36" t="s">
        <v>127</v>
      </c>
      <c r="B12" s="139" t="s">
        <v>98</v>
      </c>
      <c r="C12" s="139" t="s">
        <v>519</v>
      </c>
      <c r="G12" s="139" t="s">
        <v>149</v>
      </c>
      <c r="H12" s="139" t="s">
        <v>533</v>
      </c>
      <c r="L12" s="139" t="s">
        <v>1130</v>
      </c>
      <c r="M12" s="139" t="s">
        <v>1131</v>
      </c>
      <c r="N12" s="142">
        <v>4</v>
      </c>
      <c r="AE12" s="139" t="s">
        <v>308</v>
      </c>
      <c r="AH12" s="156">
        <v>13</v>
      </c>
      <c r="AI12" s="158">
        <v>3.3814943097476492E-2</v>
      </c>
      <c r="AM12" s="316" t="s">
        <v>2023</v>
      </c>
      <c r="AN12" s="139" t="s">
        <v>259</v>
      </c>
      <c r="AO12" s="162">
        <f t="shared" si="8"/>
        <v>19</v>
      </c>
      <c r="AP12" s="171">
        <f t="shared" si="8"/>
        <v>7.7918728352300848E-2</v>
      </c>
      <c r="AQ12" s="169">
        <f t="shared" ref="AQ12:AR12" si="13">+AH39</f>
        <v>7</v>
      </c>
      <c r="AR12" s="170">
        <f t="shared" si="13"/>
        <v>5.0232558139534894E-2</v>
      </c>
      <c r="AS12" s="169">
        <f t="shared" ref="AS12:AT12" si="14">+AH69</f>
        <v>2</v>
      </c>
      <c r="AT12" s="170">
        <f t="shared" si="14"/>
        <v>1.1162790697674419E-2</v>
      </c>
      <c r="BH12" s="139" t="s">
        <v>257</v>
      </c>
      <c r="BI12" s="139" t="s">
        <v>259</v>
      </c>
      <c r="BJ12" s="156">
        <v>8</v>
      </c>
      <c r="BK12" s="156"/>
      <c r="BL12" s="156"/>
      <c r="BM12" s="156"/>
      <c r="BN12" s="156">
        <v>8</v>
      </c>
      <c r="BO12" s="156"/>
      <c r="BP12" s="156"/>
      <c r="BQ12" s="156"/>
      <c r="BR12"/>
      <c r="BS12"/>
      <c r="BT12"/>
      <c r="BU12" s="139" t="s">
        <v>1975</v>
      </c>
      <c r="BW12" s="142">
        <v>154</v>
      </c>
      <c r="BX12" s="142">
        <v>67</v>
      </c>
      <c r="BY12" s="142">
        <v>27</v>
      </c>
    </row>
    <row r="13" spans="1:77" ht="15" x14ac:dyDescent="0.25">
      <c r="A13" s="36" t="s">
        <v>129</v>
      </c>
      <c r="B13" s="139" t="s">
        <v>98</v>
      </c>
      <c r="C13" s="139" t="s">
        <v>519</v>
      </c>
      <c r="G13" s="139" t="s">
        <v>151</v>
      </c>
      <c r="H13" s="139" t="s">
        <v>103</v>
      </c>
      <c r="L13" s="139" t="s">
        <v>1332</v>
      </c>
      <c r="M13" s="139" t="s">
        <v>995</v>
      </c>
      <c r="N13" s="142">
        <v>6</v>
      </c>
      <c r="AE13" s="139" t="s">
        <v>334</v>
      </c>
      <c r="AH13" s="156">
        <v>5</v>
      </c>
      <c r="AI13" s="158">
        <v>1.4992577931716971E-2</v>
      </c>
      <c r="AM13" s="316"/>
      <c r="AN13" s="139" t="s">
        <v>291</v>
      </c>
      <c r="AO13" s="269">
        <f t="shared" si="8"/>
        <v>7</v>
      </c>
      <c r="AP13" s="171">
        <f t="shared" si="8"/>
        <v>2.7529883590718507E-2</v>
      </c>
      <c r="AQ13" s="169">
        <f t="shared" ref="AQ13:AR13" si="15">+AH40</f>
        <v>3</v>
      </c>
      <c r="AR13" s="170">
        <f t="shared" si="15"/>
        <v>2.2423500611995106E-2</v>
      </c>
      <c r="AS13" s="169">
        <f t="shared" ref="AS13:AT13" si="16">+AH70</f>
        <v>2</v>
      </c>
      <c r="AT13" s="170">
        <f t="shared" si="16"/>
        <v>1.6842105263157898E-2</v>
      </c>
      <c r="BI13" s="139" t="s">
        <v>291</v>
      </c>
      <c r="BJ13" s="156">
        <v>2</v>
      </c>
      <c r="BK13" s="156"/>
      <c r="BL13" s="156">
        <v>1</v>
      </c>
      <c r="BM13" s="156"/>
      <c r="BN13" s="156">
        <v>2</v>
      </c>
      <c r="BO13" s="156"/>
      <c r="BP13" s="156">
        <v>1</v>
      </c>
      <c r="BQ13" s="156"/>
      <c r="BR13"/>
      <c r="BS13"/>
      <c r="BT13"/>
      <c r="BU13" s="139" t="s">
        <v>685</v>
      </c>
      <c r="BV13" s="139" t="s">
        <v>103</v>
      </c>
      <c r="BW13" s="142">
        <v>10</v>
      </c>
      <c r="BX13" s="142">
        <v>6</v>
      </c>
      <c r="BY13" s="142">
        <v>3</v>
      </c>
    </row>
    <row r="14" spans="1:77" ht="15" x14ac:dyDescent="0.25">
      <c r="A14" s="36" t="s">
        <v>130</v>
      </c>
      <c r="B14" s="139" t="s">
        <v>98</v>
      </c>
      <c r="C14" s="139" t="s">
        <v>519</v>
      </c>
      <c r="G14" s="139" t="s">
        <v>153</v>
      </c>
      <c r="H14" s="139" t="s">
        <v>103</v>
      </c>
      <c r="K14" s="143" t="s">
        <v>1972</v>
      </c>
      <c r="L14" s="143"/>
      <c r="M14" s="143"/>
      <c r="N14" s="144">
        <v>43</v>
      </c>
      <c r="P14" s="139" t="s">
        <v>2016</v>
      </c>
      <c r="Q14" s="145">
        <v>0.3</v>
      </c>
      <c r="R14" s="146">
        <f>+($N$17*Q14/N14)</f>
        <v>5.5813953488372094E-3</v>
      </c>
      <c r="AE14" s="139" t="s">
        <v>343</v>
      </c>
      <c r="AH14" s="156">
        <v>5</v>
      </c>
      <c r="AI14" s="158">
        <v>1.0687778327560613E-2</v>
      </c>
      <c r="AM14" s="316"/>
      <c r="AN14" s="139" t="s">
        <v>303</v>
      </c>
      <c r="AO14" s="269">
        <f t="shared" si="8"/>
        <v>2</v>
      </c>
      <c r="AP14" s="171">
        <f t="shared" si="8"/>
        <v>1.8604651162790697E-2</v>
      </c>
      <c r="AQ14" s="169">
        <f t="shared" ref="AQ14:AR14" si="17">+AH41</f>
        <v>2</v>
      </c>
      <c r="AR14" s="170">
        <f t="shared" si="17"/>
        <v>1.8604651162790697E-2</v>
      </c>
      <c r="AS14" s="169">
        <f t="shared" ref="AS14:AT14" si="18">+AH71</f>
        <v>1</v>
      </c>
      <c r="AT14" s="170">
        <f t="shared" si="18"/>
        <v>9.3023255813953487E-3</v>
      </c>
      <c r="BI14" s="139" t="s">
        <v>303</v>
      </c>
      <c r="BJ14" s="156">
        <v>1</v>
      </c>
      <c r="BK14" s="156"/>
      <c r="BL14" s="156">
        <v>1</v>
      </c>
      <c r="BM14" s="156"/>
      <c r="BN14" s="156">
        <v>1</v>
      </c>
      <c r="BO14" s="156"/>
      <c r="BP14" s="156">
        <v>1</v>
      </c>
      <c r="BQ14" s="156"/>
      <c r="BR14"/>
      <c r="BS14"/>
      <c r="BT14"/>
      <c r="BV14" s="139" t="s">
        <v>519</v>
      </c>
      <c r="BW14" s="142">
        <v>1</v>
      </c>
      <c r="BX14" s="142"/>
      <c r="BY14" s="142"/>
    </row>
    <row r="15" spans="1:77" ht="15" x14ac:dyDescent="0.25">
      <c r="A15" s="36" t="s">
        <v>132</v>
      </c>
      <c r="B15" s="139" t="s">
        <v>98</v>
      </c>
      <c r="C15" s="139" t="s">
        <v>519</v>
      </c>
      <c r="G15" s="139" t="s">
        <v>155</v>
      </c>
      <c r="H15" s="139" t="s">
        <v>519</v>
      </c>
      <c r="K15" s="147" t="s">
        <v>1953</v>
      </c>
      <c r="L15" s="147"/>
      <c r="M15" s="147"/>
      <c r="N15" s="148">
        <v>105</v>
      </c>
      <c r="AD15" s="139" t="s">
        <v>354</v>
      </c>
      <c r="AE15" s="139" t="s">
        <v>356</v>
      </c>
      <c r="AH15" s="156">
        <v>4</v>
      </c>
      <c r="AI15" s="158">
        <v>9.4111825828797624E-3</v>
      </c>
      <c r="AM15" s="316"/>
      <c r="AN15" s="139" t="s">
        <v>308</v>
      </c>
      <c r="AO15" s="269">
        <f t="shared" si="8"/>
        <v>13</v>
      </c>
      <c r="AP15" s="171">
        <f t="shared" si="8"/>
        <v>3.3814943097476492E-2</v>
      </c>
      <c r="AQ15" s="169">
        <f t="shared" ref="AQ15:AR15" si="19">+AH42</f>
        <v>4</v>
      </c>
      <c r="AR15" s="170">
        <f t="shared" si="19"/>
        <v>2.2325581395348838E-2</v>
      </c>
      <c r="AS15" s="169">
        <f t="shared" ref="AS15:AT15" si="20">+AH72</f>
        <v>1</v>
      </c>
      <c r="AT15" s="170">
        <f t="shared" si="20"/>
        <v>5.5813953488372094E-3</v>
      </c>
      <c r="BI15" s="139" t="s">
        <v>308</v>
      </c>
      <c r="BJ15" s="156">
        <v>5</v>
      </c>
      <c r="BK15" s="156"/>
      <c r="BL15" s="156">
        <v>2</v>
      </c>
      <c r="BM15" s="156"/>
      <c r="BN15" s="156">
        <v>5</v>
      </c>
      <c r="BO15" s="156"/>
      <c r="BP15" s="156">
        <v>2</v>
      </c>
      <c r="BQ15" s="156"/>
      <c r="BR15"/>
      <c r="BS15"/>
      <c r="BT15"/>
      <c r="BV15" s="139" t="s">
        <v>533</v>
      </c>
      <c r="BW15" s="142">
        <v>30</v>
      </c>
      <c r="BX15" s="142">
        <v>6</v>
      </c>
      <c r="BY15" s="142"/>
    </row>
    <row r="16" spans="1:77" ht="15" x14ac:dyDescent="0.25">
      <c r="A16" s="36" t="s">
        <v>134</v>
      </c>
      <c r="B16" s="139" t="s">
        <v>98</v>
      </c>
      <c r="C16" s="139" t="s">
        <v>103</v>
      </c>
      <c r="G16" s="139" t="s">
        <v>157</v>
      </c>
      <c r="H16" s="139" t="s">
        <v>519</v>
      </c>
      <c r="AD16" s="139" t="s">
        <v>363</v>
      </c>
      <c r="AE16" s="139" t="s">
        <v>365</v>
      </c>
      <c r="AH16" s="156">
        <v>2</v>
      </c>
      <c r="AI16" s="158">
        <v>1.8604651162790697E-2</v>
      </c>
      <c r="AM16" s="316"/>
      <c r="AN16" s="139" t="s">
        <v>334</v>
      </c>
      <c r="AO16" s="269">
        <f t="shared" si="8"/>
        <v>5</v>
      </c>
      <c r="AP16" s="171">
        <f t="shared" si="8"/>
        <v>1.4992577931716971E-2</v>
      </c>
      <c r="AQ16" s="169">
        <f t="shared" ref="AQ16:AR16" si="21">+AH43</f>
        <v>2</v>
      </c>
      <c r="AR16" s="170">
        <f t="shared" si="21"/>
        <v>1.1162790697674419E-2</v>
      </c>
      <c r="AS16" s="169">
        <f t="shared" ref="AS16:AT16" si="22">+AH73</f>
        <v>2</v>
      </c>
      <c r="AT16" s="170">
        <f t="shared" si="22"/>
        <v>1.1162790697674419E-2</v>
      </c>
      <c r="BI16" s="139" t="s">
        <v>334</v>
      </c>
      <c r="BJ16" s="156">
        <v>4</v>
      </c>
      <c r="BK16" s="156"/>
      <c r="BL16" s="156">
        <v>2</v>
      </c>
      <c r="BM16" s="156">
        <v>2</v>
      </c>
      <c r="BN16" s="156">
        <v>4</v>
      </c>
      <c r="BO16" s="156"/>
      <c r="BP16" s="156">
        <v>2</v>
      </c>
      <c r="BQ16" s="156">
        <v>2</v>
      </c>
      <c r="BR16"/>
      <c r="BS16"/>
      <c r="BT16"/>
      <c r="BU16" s="139" t="s">
        <v>1976</v>
      </c>
      <c r="BW16" s="142">
        <v>41</v>
      </c>
      <c r="BX16" s="142">
        <v>12</v>
      </c>
      <c r="BY16" s="142">
        <v>3</v>
      </c>
    </row>
    <row r="17" spans="1:77" ht="15" x14ac:dyDescent="0.25">
      <c r="A17" s="36" t="s">
        <v>136</v>
      </c>
      <c r="B17" s="139" t="s">
        <v>98</v>
      </c>
      <c r="C17" s="139" t="s">
        <v>519</v>
      </c>
      <c r="G17" s="139" t="s">
        <v>159</v>
      </c>
      <c r="H17" s="139" t="s">
        <v>533</v>
      </c>
      <c r="N17" s="145">
        <v>0.8</v>
      </c>
      <c r="AD17" s="139" t="s">
        <v>370</v>
      </c>
      <c r="AE17" s="139" t="s">
        <v>372</v>
      </c>
      <c r="AH17" s="156">
        <v>5</v>
      </c>
      <c r="AI17" s="158">
        <v>2.6441834422771426E-2</v>
      </c>
      <c r="AM17" s="316"/>
      <c r="AN17" s="139" t="s">
        <v>343</v>
      </c>
      <c r="AO17" s="269">
        <f t="shared" si="8"/>
        <v>5</v>
      </c>
      <c r="AP17" s="171">
        <f t="shared" si="8"/>
        <v>1.0687778327560613E-2</v>
      </c>
      <c r="AQ17" s="169">
        <f t="shared" ref="AQ17:AR17" si="23">+AH44</f>
        <v>1</v>
      </c>
      <c r="AR17" s="170">
        <f t="shared" si="23"/>
        <v>5.5813953488372094E-3</v>
      </c>
      <c r="AS17" s="169">
        <f t="shared" ref="AS17:AT17" si="24">+AH74</f>
        <v>1</v>
      </c>
      <c r="AT17" s="170">
        <f t="shared" si="24"/>
        <v>5.5813953488372094E-3</v>
      </c>
      <c r="BH17" s="139" t="s">
        <v>354</v>
      </c>
      <c r="BI17" s="139" t="s">
        <v>356</v>
      </c>
      <c r="BJ17" s="156">
        <v>1</v>
      </c>
      <c r="BK17" s="156"/>
      <c r="BL17" s="156"/>
      <c r="BM17" s="156"/>
      <c r="BN17" s="156">
        <v>1</v>
      </c>
      <c r="BO17" s="156"/>
      <c r="BP17" s="156"/>
      <c r="BQ17" s="156"/>
      <c r="BR17"/>
      <c r="BS17"/>
      <c r="BT17"/>
      <c r="BU17" s="147" t="s">
        <v>1953</v>
      </c>
      <c r="BV17" s="147"/>
      <c r="BW17" s="148">
        <v>195</v>
      </c>
      <c r="BX17" s="148">
        <v>79</v>
      </c>
      <c r="BY17" s="148">
        <v>30</v>
      </c>
    </row>
    <row r="18" spans="1:77" ht="15" x14ac:dyDescent="0.25">
      <c r="A18" s="36" t="s">
        <v>138</v>
      </c>
      <c r="B18" s="139" t="s">
        <v>98</v>
      </c>
      <c r="C18" s="139" t="s">
        <v>519</v>
      </c>
      <c r="F18" s="139" t="s">
        <v>168</v>
      </c>
      <c r="G18" s="139" t="s">
        <v>171</v>
      </c>
      <c r="H18" s="139" t="s">
        <v>519</v>
      </c>
      <c r="AD18" s="139" t="s">
        <v>379</v>
      </c>
      <c r="AE18" s="139" t="s">
        <v>381</v>
      </c>
      <c r="AH18" s="156">
        <v>6</v>
      </c>
      <c r="AI18" s="158">
        <v>3.2962642256308752E-2</v>
      </c>
      <c r="AM18" s="316"/>
      <c r="AN18" s="139" t="s">
        <v>356</v>
      </c>
      <c r="AO18" s="269">
        <f t="shared" si="8"/>
        <v>4</v>
      </c>
      <c r="AP18" s="171">
        <f t="shared" si="8"/>
        <v>9.4111825828797624E-3</v>
      </c>
      <c r="AQ18" s="169">
        <f t="shared" ref="AQ18:AR18" si="25">+AH45</f>
        <v>1</v>
      </c>
      <c r="AR18" s="170">
        <f t="shared" si="25"/>
        <v>5.5813953488372094E-3</v>
      </c>
      <c r="AS18" s="169">
        <f t="shared" ref="AS18:AT18" si="26">+AH75</f>
        <v>1</v>
      </c>
      <c r="AT18" s="170">
        <f t="shared" si="26"/>
        <v>5.5813953488372094E-3</v>
      </c>
      <c r="BH18" s="139" t="s">
        <v>379</v>
      </c>
      <c r="BI18" s="139" t="s">
        <v>381</v>
      </c>
      <c r="BJ18" s="156">
        <v>3</v>
      </c>
      <c r="BK18" s="156">
        <v>3</v>
      </c>
      <c r="BL18" s="156">
        <v>1</v>
      </c>
      <c r="BM18" s="156"/>
      <c r="BN18" s="156">
        <v>3</v>
      </c>
      <c r="BO18" s="156">
        <v>3</v>
      </c>
      <c r="BP18" s="156">
        <v>1</v>
      </c>
      <c r="BQ18" s="156"/>
      <c r="BR18"/>
      <c r="BS18"/>
      <c r="BT18"/>
      <c r="BU18"/>
      <c r="BV18"/>
      <c r="BW18"/>
    </row>
    <row r="19" spans="1:77" ht="15" x14ac:dyDescent="0.25">
      <c r="A19" s="36" t="s">
        <v>140</v>
      </c>
      <c r="B19" s="139" t="s">
        <v>98</v>
      </c>
      <c r="C19" s="139" t="s">
        <v>519</v>
      </c>
      <c r="G19" s="139" t="s">
        <v>172</v>
      </c>
      <c r="H19" s="139" t="s">
        <v>519</v>
      </c>
      <c r="AD19" s="139" t="s">
        <v>391</v>
      </c>
      <c r="AE19" s="139" t="s">
        <v>393</v>
      </c>
      <c r="AH19" s="156">
        <v>7</v>
      </c>
      <c r="AI19" s="158">
        <v>3.4881246907471547E-2</v>
      </c>
      <c r="AM19" s="316"/>
      <c r="AN19" s="139" t="s">
        <v>365</v>
      </c>
      <c r="AO19" s="269">
        <f t="shared" si="8"/>
        <v>2</v>
      </c>
      <c r="AP19" s="171">
        <f t="shared" si="8"/>
        <v>1.8604651162790697E-2</v>
      </c>
      <c r="AQ19" s="169">
        <f t="shared" ref="AQ19:AR19" si="27">+AH46</f>
        <v>2</v>
      </c>
      <c r="AR19" s="170">
        <f t="shared" si="27"/>
        <v>1.8604651162790697E-2</v>
      </c>
      <c r="AS19" s="169">
        <f t="shared" ref="AS19:AT19" si="28">+AH76</f>
        <v>1</v>
      </c>
      <c r="AT19" s="170">
        <f t="shared" si="28"/>
        <v>9.3023255813953487E-3</v>
      </c>
      <c r="BH19" s="139" t="s">
        <v>391</v>
      </c>
      <c r="BI19" s="139" t="s">
        <v>393</v>
      </c>
      <c r="BJ19" s="156">
        <v>2</v>
      </c>
      <c r="BK19" s="156"/>
      <c r="BL19" s="156"/>
      <c r="BM19" s="156"/>
      <c r="BN19" s="156">
        <v>2</v>
      </c>
      <c r="BO19" s="156"/>
      <c r="BP19" s="156"/>
      <c r="BQ19" s="156"/>
      <c r="BR19"/>
      <c r="BS19"/>
      <c r="BT19"/>
      <c r="BU19"/>
      <c r="BV19"/>
      <c r="BW19"/>
    </row>
    <row r="20" spans="1:77" ht="15" x14ac:dyDescent="0.25">
      <c r="A20" s="36" t="s">
        <v>142</v>
      </c>
      <c r="B20" s="139" t="s">
        <v>98</v>
      </c>
      <c r="C20" s="139" t="s">
        <v>519</v>
      </c>
      <c r="G20" s="139" t="s">
        <v>173</v>
      </c>
      <c r="H20" s="139" t="s">
        <v>519</v>
      </c>
      <c r="K20" s="140" t="s">
        <v>1945</v>
      </c>
      <c r="L20" s="140" t="s">
        <v>1969</v>
      </c>
      <c r="M20" s="140" t="s">
        <v>1602</v>
      </c>
      <c r="N20" s="139" t="s">
        <v>1967</v>
      </c>
      <c r="AD20" s="139" t="s">
        <v>405</v>
      </c>
      <c r="AE20" s="139" t="s">
        <v>407</v>
      </c>
      <c r="AH20" s="156">
        <v>4</v>
      </c>
      <c r="AI20" s="158">
        <v>2.8302299539050495E-2</v>
      </c>
      <c r="AM20" s="316"/>
      <c r="AN20" s="139" t="s">
        <v>372</v>
      </c>
      <c r="AO20" s="269">
        <f t="shared" si="8"/>
        <v>5</v>
      </c>
      <c r="AP20" s="171">
        <f t="shared" si="8"/>
        <v>2.6441834422771426E-2</v>
      </c>
      <c r="AQ20" s="169">
        <f t="shared" ref="AQ20:AR20" si="29">+AH47</f>
        <v>4</v>
      </c>
      <c r="AR20" s="170">
        <f t="shared" si="29"/>
        <v>2.5165238678090576E-2</v>
      </c>
      <c r="AS20" s="169">
        <f t="shared" ref="AS20:AT20" si="30">+AH77</f>
        <v>4</v>
      </c>
      <c r="AT20" s="170">
        <f t="shared" si="30"/>
        <v>2.5165238678090576E-2</v>
      </c>
      <c r="BH20" s="139" t="s">
        <v>425</v>
      </c>
      <c r="BI20" s="139" t="s">
        <v>427</v>
      </c>
      <c r="BJ20" s="156">
        <v>4</v>
      </c>
      <c r="BK20" s="156">
        <v>3</v>
      </c>
      <c r="BL20" s="156"/>
      <c r="BM20" s="156"/>
      <c r="BN20" s="156">
        <v>4</v>
      </c>
      <c r="BO20" s="156">
        <v>3</v>
      </c>
      <c r="BP20" s="156"/>
      <c r="BQ20" s="156"/>
      <c r="BR20"/>
      <c r="BS20"/>
      <c r="BT20"/>
      <c r="BU20"/>
      <c r="BV20"/>
      <c r="BW20"/>
    </row>
    <row r="21" spans="1:77" ht="15" x14ac:dyDescent="0.25">
      <c r="A21" s="36" t="s">
        <v>147</v>
      </c>
      <c r="B21" s="139" t="s">
        <v>98</v>
      </c>
      <c r="C21" s="139" t="s">
        <v>554</v>
      </c>
      <c r="G21" s="139" t="s">
        <v>175</v>
      </c>
      <c r="H21" s="139" t="s">
        <v>103</v>
      </c>
      <c r="K21" s="139" t="s">
        <v>103</v>
      </c>
      <c r="L21" s="139" t="s">
        <v>512</v>
      </c>
      <c r="M21" s="139" t="s">
        <v>512</v>
      </c>
      <c r="N21" s="142">
        <v>32</v>
      </c>
      <c r="AD21" s="139" t="s">
        <v>411</v>
      </c>
      <c r="AE21" s="139" t="s">
        <v>413</v>
      </c>
      <c r="AH21" s="156">
        <v>7</v>
      </c>
      <c r="AI21" s="158">
        <v>3.8485898070262245E-2</v>
      </c>
      <c r="AM21" s="316"/>
      <c r="AN21" s="139" t="s">
        <v>381</v>
      </c>
      <c r="AO21" s="269">
        <f t="shared" si="8"/>
        <v>6</v>
      </c>
      <c r="AP21" s="171">
        <f t="shared" si="8"/>
        <v>3.2962642256308752E-2</v>
      </c>
      <c r="AQ21" s="169">
        <f t="shared" ref="AQ21:AR21" si="31">+AH48</f>
        <v>3</v>
      </c>
      <c r="AR21" s="170">
        <f t="shared" si="31"/>
        <v>2.4186046511627906E-2</v>
      </c>
      <c r="AS21" s="169">
        <f t="shared" ref="AS21:AT21" si="32">+AH78</f>
        <v>1</v>
      </c>
      <c r="AT21" s="170">
        <f t="shared" si="32"/>
        <v>5.5813953488372094E-3</v>
      </c>
      <c r="BH21" s="139" t="s">
        <v>441</v>
      </c>
      <c r="BI21" s="139" t="s">
        <v>443</v>
      </c>
      <c r="BJ21" s="156">
        <v>3</v>
      </c>
      <c r="BK21" s="156"/>
      <c r="BL21" s="156">
        <v>3</v>
      </c>
      <c r="BM21" s="156">
        <v>3</v>
      </c>
      <c r="BN21" s="156">
        <v>3</v>
      </c>
      <c r="BO21" s="156"/>
      <c r="BP21" s="156">
        <v>3</v>
      </c>
      <c r="BQ21" s="156">
        <v>3</v>
      </c>
      <c r="BR21"/>
      <c r="BS21"/>
      <c r="BT21"/>
      <c r="BU21"/>
      <c r="BV21"/>
      <c r="BW21"/>
    </row>
    <row r="22" spans="1:77" ht="15" x14ac:dyDescent="0.25">
      <c r="A22" s="36" t="s">
        <v>149</v>
      </c>
      <c r="B22" s="139" t="s">
        <v>98</v>
      </c>
      <c r="C22" s="139" t="s">
        <v>554</v>
      </c>
      <c r="F22" s="139" t="s">
        <v>176</v>
      </c>
      <c r="G22" s="139" t="s">
        <v>179</v>
      </c>
      <c r="H22" s="139" t="s">
        <v>103</v>
      </c>
      <c r="K22" s="143" t="s">
        <v>1970</v>
      </c>
      <c r="L22" s="143"/>
      <c r="M22" s="143"/>
      <c r="N22" s="144">
        <v>32</v>
      </c>
      <c r="P22" s="139" t="s">
        <v>103</v>
      </c>
      <c r="Q22" s="145">
        <v>0.6</v>
      </c>
      <c r="R22" s="146">
        <f>+($N$29*Q22/N22)</f>
        <v>3.7499999999999999E-3</v>
      </c>
      <c r="AE22" s="139" t="s">
        <v>1555</v>
      </c>
      <c r="AH22" s="156">
        <v>1</v>
      </c>
      <c r="AI22" s="158">
        <v>1.8181818181818186E-3</v>
      </c>
      <c r="AM22" s="316"/>
      <c r="AN22" s="139" t="s">
        <v>393</v>
      </c>
      <c r="AO22" s="269">
        <f t="shared" si="8"/>
        <v>7</v>
      </c>
      <c r="AP22" s="171">
        <f t="shared" si="8"/>
        <v>3.4881246907471547E-2</v>
      </c>
      <c r="AQ22" s="169">
        <f t="shared" ref="AQ22:AR22" si="33">+AH49</f>
        <v>2</v>
      </c>
      <c r="AR22" s="170">
        <f t="shared" si="33"/>
        <v>1.8604651162790697E-2</v>
      </c>
      <c r="AS22" s="169">
        <f t="shared" ref="AS22:AT22" si="34">+AH79</f>
        <v>1</v>
      </c>
      <c r="AT22" s="170">
        <f t="shared" si="34"/>
        <v>9.3023255813953487E-3</v>
      </c>
      <c r="BH22" s="139" t="s">
        <v>454</v>
      </c>
      <c r="BI22" s="139" t="s">
        <v>456</v>
      </c>
      <c r="BJ22" s="156">
        <v>1</v>
      </c>
      <c r="BK22" s="156">
        <v>1</v>
      </c>
      <c r="BL22" s="156">
        <v>1</v>
      </c>
      <c r="BM22" s="156"/>
      <c r="BN22" s="156">
        <v>1</v>
      </c>
      <c r="BO22" s="156">
        <v>1</v>
      </c>
      <c r="BP22" s="156">
        <v>1</v>
      </c>
      <c r="BQ22" s="156"/>
      <c r="BR22"/>
      <c r="BS22"/>
      <c r="BT22"/>
      <c r="BU22"/>
      <c r="BV22"/>
      <c r="BW22"/>
    </row>
    <row r="23" spans="1:77" ht="15" x14ac:dyDescent="0.25">
      <c r="A23" s="36" t="s">
        <v>151</v>
      </c>
      <c r="B23" s="139" t="s">
        <v>98</v>
      </c>
      <c r="C23" s="139" t="s">
        <v>103</v>
      </c>
      <c r="G23" s="139" t="s">
        <v>181</v>
      </c>
      <c r="H23" s="139" t="s">
        <v>103</v>
      </c>
      <c r="K23" s="139" t="s">
        <v>519</v>
      </c>
      <c r="L23" s="139" t="s">
        <v>512</v>
      </c>
      <c r="M23" s="139" t="s">
        <v>512</v>
      </c>
      <c r="N23" s="142">
        <v>11</v>
      </c>
      <c r="AD23" s="139" t="s">
        <v>425</v>
      </c>
      <c r="AE23" s="139" t="s">
        <v>427</v>
      </c>
      <c r="AH23" s="156">
        <v>10</v>
      </c>
      <c r="AI23" s="158">
        <v>4.9794037605145974E-2</v>
      </c>
      <c r="AM23" s="316"/>
      <c r="AN23" s="139" t="s">
        <v>407</v>
      </c>
      <c r="AO23" s="269">
        <f t="shared" si="8"/>
        <v>4</v>
      </c>
      <c r="AP23" s="171">
        <f t="shared" si="8"/>
        <v>2.8302299539050495E-2</v>
      </c>
      <c r="AQ23" s="169">
        <f t="shared" ref="AQ23:AR23" si="35">+AH50</f>
        <v>3</v>
      </c>
      <c r="AR23" s="170">
        <f t="shared" si="35"/>
        <v>2.7025703794369645E-2</v>
      </c>
      <c r="AS23" s="169">
        <f t="shared" ref="AS23:AT23" si="36">+AH80</f>
        <v>2</v>
      </c>
      <c r="AT23" s="170">
        <f t="shared" si="36"/>
        <v>1.8604651162790697E-2</v>
      </c>
      <c r="BH23" s="147" t="s">
        <v>1953</v>
      </c>
      <c r="BI23" s="147"/>
      <c r="BJ23" s="157">
        <v>79</v>
      </c>
      <c r="BK23" s="157">
        <v>30</v>
      </c>
      <c r="BL23" s="157">
        <v>27</v>
      </c>
      <c r="BM23" s="157">
        <v>15</v>
      </c>
      <c r="BN23" s="157">
        <v>79</v>
      </c>
      <c r="BO23" s="157">
        <v>30</v>
      </c>
      <c r="BP23" s="157">
        <v>27</v>
      </c>
      <c r="BQ23" s="157">
        <v>15</v>
      </c>
      <c r="BR23"/>
      <c r="BS23"/>
      <c r="BT23"/>
      <c r="BU23"/>
      <c r="BV23"/>
      <c r="BW23"/>
    </row>
    <row r="24" spans="1:77" ht="15" x14ac:dyDescent="0.25">
      <c r="A24" s="36" t="s">
        <v>153</v>
      </c>
      <c r="B24" s="139" t="s">
        <v>98</v>
      </c>
      <c r="C24" s="139" t="s">
        <v>103</v>
      </c>
      <c r="G24" s="139" t="s">
        <v>183</v>
      </c>
      <c r="H24" s="139" t="s">
        <v>533</v>
      </c>
      <c r="K24" s="143" t="s">
        <v>1971</v>
      </c>
      <c r="L24" s="143"/>
      <c r="M24" s="143"/>
      <c r="N24" s="144">
        <v>11</v>
      </c>
      <c r="P24" s="139" t="s">
        <v>519</v>
      </c>
      <c r="Q24" s="145">
        <v>0.1</v>
      </c>
      <c r="R24" s="146">
        <f>+($N$29*Q24/N24)</f>
        <v>1.8181818181818186E-3</v>
      </c>
      <c r="AD24" s="139" t="s">
        <v>441</v>
      </c>
      <c r="AE24" s="139" t="s">
        <v>443</v>
      </c>
      <c r="AH24" s="156">
        <v>7</v>
      </c>
      <c r="AI24" s="158">
        <v>5.7090549233052942E-2</v>
      </c>
      <c r="AM24" s="316" t="s">
        <v>2025</v>
      </c>
      <c r="AN24" s="139" t="s">
        <v>413</v>
      </c>
      <c r="AO24" s="269">
        <f t="shared" si="8"/>
        <v>7</v>
      </c>
      <c r="AP24" s="171">
        <f t="shared" si="8"/>
        <v>3.8485898070262245E-2</v>
      </c>
      <c r="AQ24" s="169">
        <f t="shared" ref="AQ24:AR24" si="37">+AH51</f>
        <v>6</v>
      </c>
      <c r="AR24" s="170">
        <f t="shared" si="37"/>
        <v>3.7209302325581395E-2</v>
      </c>
      <c r="AS24" s="169">
        <f t="shared" ref="AS24:AT24" si="38">+AH81</f>
        <v>2</v>
      </c>
      <c r="AT24" s="170">
        <f t="shared" si="38"/>
        <v>1.1162790697674419E-2</v>
      </c>
      <c r="BH24"/>
      <c r="BI24"/>
      <c r="BJ24"/>
      <c r="BK24"/>
      <c r="BL24"/>
      <c r="BM24"/>
      <c r="BN24"/>
      <c r="BO24"/>
      <c r="BP24"/>
      <c r="BQ24"/>
      <c r="BR24"/>
      <c r="BS24"/>
      <c r="BT24"/>
      <c r="BU24"/>
    </row>
    <row r="25" spans="1:77" ht="15" x14ac:dyDescent="0.25">
      <c r="A25" s="36" t="s">
        <v>155</v>
      </c>
      <c r="B25" s="139" t="s">
        <v>98</v>
      </c>
      <c r="C25" s="139" t="s">
        <v>519</v>
      </c>
      <c r="G25" s="139" t="s">
        <v>184</v>
      </c>
      <c r="H25" s="139" t="s">
        <v>533</v>
      </c>
      <c r="K25" s="139" t="s">
        <v>533</v>
      </c>
      <c r="L25" s="139" t="s">
        <v>512</v>
      </c>
      <c r="M25" s="139" t="s">
        <v>512</v>
      </c>
      <c r="N25" s="142">
        <v>47</v>
      </c>
      <c r="AD25" s="139" t="s">
        <v>454</v>
      </c>
      <c r="AE25" s="139" t="s">
        <v>467</v>
      </c>
      <c r="AH25" s="156">
        <v>4</v>
      </c>
      <c r="AI25" s="158">
        <v>3.7209302325581395E-2</v>
      </c>
      <c r="AM25" s="316"/>
      <c r="AN25" s="139" t="s">
        <v>1555</v>
      </c>
      <c r="AO25" s="269">
        <f t="shared" si="8"/>
        <v>1</v>
      </c>
      <c r="AP25" s="171">
        <f t="shared" si="8"/>
        <v>1.8181818181818186E-3</v>
      </c>
      <c r="AQ25" s="162">
        <v>0</v>
      </c>
      <c r="AR25" s="170">
        <v>0</v>
      </c>
      <c r="AS25" s="162">
        <v>0</v>
      </c>
      <c r="AT25" s="170">
        <v>0</v>
      </c>
      <c r="BH25"/>
      <c r="BI25"/>
      <c r="BJ25"/>
      <c r="BK25"/>
      <c r="BL25"/>
      <c r="BM25"/>
      <c r="BN25"/>
      <c r="BO25"/>
      <c r="BP25"/>
      <c r="BQ25"/>
      <c r="BR25"/>
      <c r="BS25"/>
      <c r="BT25"/>
      <c r="BU25"/>
    </row>
    <row r="26" spans="1:77" ht="36" x14ac:dyDescent="0.25">
      <c r="A26" s="36" t="s">
        <v>157</v>
      </c>
      <c r="B26" s="139" t="s">
        <v>98</v>
      </c>
      <c r="C26" s="139" t="s">
        <v>519</v>
      </c>
      <c r="G26" s="139" t="s">
        <v>185</v>
      </c>
      <c r="H26" s="139" t="s">
        <v>103</v>
      </c>
      <c r="K26" s="143" t="s">
        <v>1972</v>
      </c>
      <c r="L26" s="143"/>
      <c r="M26" s="143"/>
      <c r="N26" s="144">
        <v>47</v>
      </c>
      <c r="P26" s="139" t="s">
        <v>533</v>
      </c>
      <c r="Q26" s="145">
        <v>0.3</v>
      </c>
      <c r="R26" s="146">
        <f>+($N$29*Q26/N26)</f>
        <v>1.276595744680851E-3</v>
      </c>
      <c r="V26" s="273" t="s">
        <v>2085</v>
      </c>
      <c r="W26" s="274" t="s">
        <v>2086</v>
      </c>
      <c r="X26" s="274" t="s">
        <v>1945</v>
      </c>
      <c r="Y26" s="274" t="s">
        <v>2087</v>
      </c>
      <c r="Z26" s="274" t="s">
        <v>2088</v>
      </c>
      <c r="AA26" s="275" t="s">
        <v>2089</v>
      </c>
      <c r="AE26" s="139" t="s">
        <v>456</v>
      </c>
      <c r="AH26" s="156">
        <v>5</v>
      </c>
      <c r="AI26" s="158">
        <v>3.29335724888669E-2</v>
      </c>
      <c r="AM26" s="316"/>
      <c r="AN26" s="139" t="s">
        <v>427</v>
      </c>
      <c r="AO26" s="269">
        <f t="shared" si="8"/>
        <v>10</v>
      </c>
      <c r="AP26" s="171">
        <f t="shared" si="8"/>
        <v>4.9794037605145974E-2</v>
      </c>
      <c r="AQ26" s="169">
        <f>+AH52</f>
        <v>4</v>
      </c>
      <c r="AR26" s="170">
        <f>+AI52</f>
        <v>2.9767441860465114E-2</v>
      </c>
      <c r="AS26" s="169">
        <f>+AH82</f>
        <v>3</v>
      </c>
      <c r="AT26" s="170">
        <f>+AI82</f>
        <v>2.0465116279069766E-2</v>
      </c>
      <c r="BH26"/>
      <c r="BI26"/>
      <c r="BJ26"/>
      <c r="BK26"/>
      <c r="BL26"/>
      <c r="BM26"/>
      <c r="BN26"/>
      <c r="BO26"/>
      <c r="BP26"/>
      <c r="BQ26"/>
      <c r="BR26"/>
      <c r="BS26"/>
      <c r="BT26"/>
      <c r="BU26"/>
    </row>
    <row r="27" spans="1:77" ht="15" x14ac:dyDescent="0.25">
      <c r="A27" s="36" t="s">
        <v>159</v>
      </c>
      <c r="B27" s="139" t="s">
        <v>534</v>
      </c>
      <c r="C27" s="139" t="s">
        <v>554</v>
      </c>
      <c r="G27" s="139" t="s">
        <v>187</v>
      </c>
      <c r="H27" s="139" t="s">
        <v>103</v>
      </c>
      <c r="K27" s="147" t="s">
        <v>1953</v>
      </c>
      <c r="L27" s="147"/>
      <c r="M27" s="147"/>
      <c r="N27" s="148">
        <v>90</v>
      </c>
      <c r="V27" s="311" t="s">
        <v>2084</v>
      </c>
      <c r="W27" s="313">
        <v>0.8</v>
      </c>
      <c r="X27" s="186" t="s">
        <v>103</v>
      </c>
      <c r="Y27" s="276">
        <v>9.3023255813953487E-3</v>
      </c>
      <c r="Z27" s="205">
        <v>43</v>
      </c>
      <c r="AA27" s="277">
        <f>+Y27*Z27</f>
        <v>0.4</v>
      </c>
      <c r="AD27" s="139" t="s">
        <v>474</v>
      </c>
      <c r="AE27" s="139" t="s">
        <v>476</v>
      </c>
      <c r="AH27" s="156">
        <v>4</v>
      </c>
      <c r="AI27" s="158">
        <v>2.8886168910648713E-2</v>
      </c>
      <c r="AM27" s="316"/>
      <c r="AN27" s="139" t="s">
        <v>443</v>
      </c>
      <c r="AO27" s="269">
        <f t="shared" si="8"/>
        <v>7</v>
      </c>
      <c r="AP27" s="171">
        <f t="shared" si="8"/>
        <v>5.7090549233052942E-2</v>
      </c>
      <c r="AQ27" s="169">
        <f t="shared" ref="AQ27:AR27" si="39">+AH53</f>
        <v>6</v>
      </c>
      <c r="AR27" s="170">
        <f t="shared" si="39"/>
        <v>5.5813953488372092E-2</v>
      </c>
      <c r="AS27" s="169">
        <f t="shared" ref="AS27:AT27" si="40">+AH83</f>
        <v>6</v>
      </c>
      <c r="AT27" s="170">
        <f t="shared" si="40"/>
        <v>5.5813953488372092E-2</v>
      </c>
      <c r="BH27"/>
      <c r="BI27"/>
      <c r="BJ27"/>
      <c r="BK27"/>
      <c r="BL27"/>
      <c r="BM27"/>
      <c r="BN27"/>
      <c r="BO27"/>
      <c r="BP27"/>
      <c r="BQ27"/>
      <c r="BR27"/>
      <c r="BS27"/>
      <c r="BT27"/>
      <c r="BU27"/>
    </row>
    <row r="28" spans="1:77" ht="15" x14ac:dyDescent="0.25">
      <c r="A28" s="36" t="s">
        <v>161</v>
      </c>
      <c r="B28" s="139" t="s">
        <v>98</v>
      </c>
      <c r="C28" s="139" t="s">
        <v>519</v>
      </c>
      <c r="G28" s="139" t="s">
        <v>188</v>
      </c>
      <c r="H28" s="139" t="s">
        <v>519</v>
      </c>
      <c r="V28" s="311"/>
      <c r="W28" s="314"/>
      <c r="X28" s="186" t="s">
        <v>519</v>
      </c>
      <c r="Y28" s="278">
        <v>8.4210526315789489E-3</v>
      </c>
      <c r="Z28" s="205">
        <v>19</v>
      </c>
      <c r="AA28" s="277">
        <f t="shared" ref="AA28:AA32" si="41">+Y28*Z28</f>
        <v>0.16000000000000003</v>
      </c>
      <c r="AD28" s="147" t="s">
        <v>1953</v>
      </c>
      <c r="AE28" s="147"/>
      <c r="AF28" s="147"/>
      <c r="AG28" s="147"/>
      <c r="AH28" s="157">
        <v>195</v>
      </c>
      <c r="AI28" s="159">
        <v>0.99999999999999911</v>
      </c>
      <c r="AM28" s="316" t="s">
        <v>2024</v>
      </c>
      <c r="AN28" s="139" t="s">
        <v>467</v>
      </c>
      <c r="AO28" s="269">
        <f t="shared" si="8"/>
        <v>4</v>
      </c>
      <c r="AP28" s="171">
        <f t="shared" si="8"/>
        <v>3.7209302325581395E-2</v>
      </c>
      <c r="AQ28" s="169">
        <f t="shared" ref="AQ28:AR28" si="42">+AH54</f>
        <v>4</v>
      </c>
      <c r="AR28" s="170">
        <f t="shared" si="42"/>
        <v>3.7209302325581395E-2</v>
      </c>
      <c r="AS28" s="169">
        <f t="shared" ref="AS28:AT28" si="43">+AH84</f>
        <v>3</v>
      </c>
      <c r="AT28" s="170">
        <f t="shared" si="43"/>
        <v>2.7906976744186046E-2</v>
      </c>
      <c r="BH28"/>
      <c r="BI28"/>
      <c r="BJ28"/>
      <c r="BK28"/>
      <c r="BL28"/>
      <c r="BM28"/>
      <c r="BN28"/>
      <c r="BO28"/>
      <c r="BP28"/>
      <c r="BQ28"/>
      <c r="BR28"/>
      <c r="BS28"/>
      <c r="BT28"/>
      <c r="BU28"/>
    </row>
    <row r="29" spans="1:77" ht="15" x14ac:dyDescent="0.25">
      <c r="A29" s="36" t="s">
        <v>162</v>
      </c>
      <c r="B29" s="139" t="s">
        <v>98</v>
      </c>
      <c r="C29" s="139" t="s">
        <v>544</v>
      </c>
      <c r="G29" s="139" t="s">
        <v>189</v>
      </c>
      <c r="H29" s="139" t="s">
        <v>519</v>
      </c>
      <c r="N29" s="145">
        <v>0.2</v>
      </c>
      <c r="V29" s="311"/>
      <c r="W29" s="314"/>
      <c r="X29" s="186" t="s">
        <v>533</v>
      </c>
      <c r="Y29" s="278">
        <v>5.5813953488372094E-3</v>
      </c>
      <c r="Z29" s="205">
        <v>43</v>
      </c>
      <c r="AA29" s="277">
        <f t="shared" si="41"/>
        <v>0.24</v>
      </c>
      <c r="AD29"/>
      <c r="AE29"/>
      <c r="AF29"/>
      <c r="AG29"/>
      <c r="AH29" s="97"/>
      <c r="AM29" s="316"/>
      <c r="AN29" s="139" t="s">
        <v>456</v>
      </c>
      <c r="AO29" s="269">
        <f t="shared" si="8"/>
        <v>5</v>
      </c>
      <c r="AP29" s="171">
        <f t="shared" si="8"/>
        <v>3.29335724888669E-2</v>
      </c>
      <c r="AQ29" s="169">
        <f t="shared" ref="AQ29:AR29" si="44">+AH55</f>
        <v>3</v>
      </c>
      <c r="AR29" s="170">
        <f t="shared" si="44"/>
        <v>2.7906976744186046E-2</v>
      </c>
      <c r="AS29" s="169">
        <f t="shared" ref="AS29:AT29" si="45">+AH85</f>
        <v>2</v>
      </c>
      <c r="AT29" s="170">
        <f t="shared" si="45"/>
        <v>1.8604651162790697E-2</v>
      </c>
      <c r="BH29"/>
      <c r="BI29"/>
      <c r="BJ29"/>
      <c r="BK29"/>
      <c r="BL29"/>
      <c r="BM29"/>
      <c r="BN29"/>
      <c r="BO29"/>
      <c r="BP29"/>
      <c r="BQ29"/>
      <c r="BR29"/>
      <c r="BS29"/>
      <c r="BT29"/>
      <c r="BU29"/>
    </row>
    <row r="30" spans="1:77" ht="15" x14ac:dyDescent="0.25">
      <c r="A30" s="36" t="s">
        <v>164</v>
      </c>
      <c r="B30" s="139" t="s">
        <v>98</v>
      </c>
      <c r="C30" s="139" t="s">
        <v>533</v>
      </c>
      <c r="G30" s="139" t="s">
        <v>190</v>
      </c>
      <c r="H30" s="139" t="s">
        <v>519</v>
      </c>
      <c r="V30" s="311" t="s">
        <v>1974</v>
      </c>
      <c r="W30" s="313">
        <v>0.2</v>
      </c>
      <c r="X30" s="186" t="s">
        <v>103</v>
      </c>
      <c r="Y30" s="278">
        <v>3.7499999999999999E-3</v>
      </c>
      <c r="Z30" s="205">
        <v>32</v>
      </c>
      <c r="AA30" s="277">
        <f t="shared" si="41"/>
        <v>0.12</v>
      </c>
      <c r="AD30"/>
      <c r="AE30"/>
      <c r="AF30"/>
      <c r="AG30"/>
      <c r="AH30" s="97"/>
      <c r="AM30" s="316"/>
      <c r="AN30" s="139" t="s">
        <v>476</v>
      </c>
      <c r="AO30" s="269">
        <f t="shared" si="8"/>
        <v>4</v>
      </c>
      <c r="AP30" s="171">
        <f t="shared" si="8"/>
        <v>2.8886168910648713E-2</v>
      </c>
      <c r="AQ30" s="169">
        <f t="shared" ref="AQ30:AR30" si="46">+AH56</f>
        <v>4</v>
      </c>
      <c r="AR30" s="170">
        <f t="shared" si="46"/>
        <v>2.8886168910648713E-2</v>
      </c>
      <c r="AS30" s="169">
        <f t="shared" ref="AS30:AT30" si="47">+AH86</f>
        <v>3</v>
      </c>
      <c r="AT30" s="170">
        <f t="shared" si="47"/>
        <v>1.9583843329253368E-2</v>
      </c>
      <c r="BH30"/>
      <c r="BI30"/>
      <c r="BJ30"/>
      <c r="BK30"/>
      <c r="BL30"/>
      <c r="BM30"/>
      <c r="BN30"/>
      <c r="BO30"/>
      <c r="BP30"/>
      <c r="BQ30"/>
      <c r="BR30"/>
      <c r="BS30"/>
      <c r="BT30"/>
      <c r="BU30"/>
    </row>
    <row r="31" spans="1:77" ht="15" x14ac:dyDescent="0.25">
      <c r="A31" s="36" t="s">
        <v>166</v>
      </c>
      <c r="B31" s="139" t="s">
        <v>534</v>
      </c>
      <c r="C31" s="139" t="s">
        <v>533</v>
      </c>
      <c r="F31" s="139" t="s">
        <v>202</v>
      </c>
      <c r="G31" s="139" t="s">
        <v>205</v>
      </c>
      <c r="H31" s="139" t="s">
        <v>103</v>
      </c>
      <c r="V31" s="311"/>
      <c r="W31" s="314"/>
      <c r="X31" s="186" t="s">
        <v>519</v>
      </c>
      <c r="Y31" s="278">
        <v>1.8181818181818186E-3</v>
      </c>
      <c r="Z31" s="205">
        <v>11</v>
      </c>
      <c r="AA31" s="277">
        <f t="shared" si="41"/>
        <v>2.0000000000000004E-2</v>
      </c>
      <c r="AD31" s="140" t="s">
        <v>1637</v>
      </c>
      <c r="AE31" s="140" t="s">
        <v>1954</v>
      </c>
      <c r="AF31" s="140" t="s">
        <v>1565</v>
      </c>
      <c r="AG31" s="140" t="s">
        <v>1566</v>
      </c>
      <c r="AH31" s="141" t="s">
        <v>2018</v>
      </c>
      <c r="AI31" s="158" t="s">
        <v>2017</v>
      </c>
      <c r="AM31" s="139"/>
      <c r="AN31" s="163" t="s">
        <v>2026</v>
      </c>
      <c r="AO31" s="174">
        <f>+SUM(AO4:AO8)+SUM(AO12:AO30)</f>
        <v>195</v>
      </c>
      <c r="AP31" s="175">
        <f t="shared" ref="AP31:AT31" si="48">+SUM(AP4:AP8)+SUM(AP12:AP30)</f>
        <v>1</v>
      </c>
      <c r="AQ31" s="174">
        <f t="shared" si="48"/>
        <v>105</v>
      </c>
      <c r="AR31" s="175">
        <f t="shared" si="48"/>
        <v>0.79999999999999993</v>
      </c>
      <c r="AS31" s="174">
        <f t="shared" si="48"/>
        <v>74</v>
      </c>
      <c r="AT31" s="175">
        <f t="shared" si="48"/>
        <v>0.55343941248470019</v>
      </c>
      <c r="BH31"/>
      <c r="BI31"/>
      <c r="BJ31"/>
      <c r="BK31"/>
      <c r="BL31"/>
      <c r="BM31"/>
      <c r="BN31"/>
      <c r="BO31"/>
      <c r="BP31"/>
      <c r="BQ31"/>
      <c r="BR31"/>
      <c r="BS31"/>
      <c r="BT31"/>
      <c r="BU31"/>
    </row>
    <row r="32" spans="1:77" x14ac:dyDescent="0.2">
      <c r="A32" s="36" t="s">
        <v>171</v>
      </c>
      <c r="B32" s="139" t="s">
        <v>98</v>
      </c>
      <c r="C32" s="139" t="s">
        <v>519</v>
      </c>
      <c r="G32" s="139" t="s">
        <v>207</v>
      </c>
      <c r="H32" s="139" t="s">
        <v>103</v>
      </c>
      <c r="V32" s="312"/>
      <c r="W32" s="315"/>
      <c r="X32" s="272" t="s">
        <v>533</v>
      </c>
      <c r="Y32" s="279">
        <v>1.276595744680851E-3</v>
      </c>
      <c r="Z32" s="214">
        <v>47</v>
      </c>
      <c r="AA32" s="280">
        <f t="shared" si="41"/>
        <v>0.06</v>
      </c>
      <c r="AD32" s="139" t="s">
        <v>109</v>
      </c>
      <c r="AE32" s="139" t="s">
        <v>111</v>
      </c>
      <c r="AH32" s="156">
        <v>9</v>
      </c>
      <c r="AI32" s="158">
        <v>6.7270501835985319E-2</v>
      </c>
    </row>
    <row r="33" spans="1:46" x14ac:dyDescent="0.2">
      <c r="A33" s="36" t="s">
        <v>172</v>
      </c>
      <c r="B33" s="139" t="s">
        <v>98</v>
      </c>
      <c r="C33" s="139" t="s">
        <v>519</v>
      </c>
      <c r="G33" s="139" t="s">
        <v>209</v>
      </c>
      <c r="H33" s="139" t="s">
        <v>103</v>
      </c>
      <c r="V33" s="180"/>
      <c r="W33" s="180"/>
      <c r="X33" s="180"/>
      <c r="Y33" s="180"/>
      <c r="Z33" s="246">
        <f>SUM(Z27:Z32)</f>
        <v>195</v>
      </c>
      <c r="AA33" s="281">
        <f>SUM(AA27:AA32)</f>
        <v>1</v>
      </c>
      <c r="AD33" s="139" t="s">
        <v>144</v>
      </c>
      <c r="AE33" s="139" t="s">
        <v>146</v>
      </c>
      <c r="AH33" s="156">
        <v>7</v>
      </c>
      <c r="AI33" s="158">
        <v>5.2190942472460221E-2</v>
      </c>
      <c r="AO33" s="310" t="s">
        <v>2019</v>
      </c>
      <c r="AP33" s="310"/>
      <c r="AQ33" s="310" t="s">
        <v>1973</v>
      </c>
      <c r="AR33" s="310"/>
      <c r="AS33" s="310" t="s">
        <v>2020</v>
      </c>
      <c r="AT33" s="310"/>
    </row>
    <row r="34" spans="1:46" x14ac:dyDescent="0.2">
      <c r="A34" s="36" t="s">
        <v>173</v>
      </c>
      <c r="B34" s="139" t="s">
        <v>520</v>
      </c>
      <c r="C34" s="139" t="s">
        <v>519</v>
      </c>
      <c r="G34" s="139" t="s">
        <v>211</v>
      </c>
      <c r="H34" s="139" t="s">
        <v>533</v>
      </c>
      <c r="AD34" s="139" t="s">
        <v>168</v>
      </c>
      <c r="AE34" s="139" t="s">
        <v>170</v>
      </c>
      <c r="AH34" s="156">
        <v>4</v>
      </c>
      <c r="AI34" s="158">
        <v>3.4565483476132197E-2</v>
      </c>
      <c r="AO34" s="165" t="s">
        <v>2018</v>
      </c>
      <c r="AP34" s="166" t="s">
        <v>2017</v>
      </c>
      <c r="AQ34" s="165" t="s">
        <v>2018</v>
      </c>
      <c r="AR34" s="166" t="s">
        <v>2017</v>
      </c>
      <c r="AS34" s="165" t="s">
        <v>2018</v>
      </c>
      <c r="AT34" s="166" t="s">
        <v>2017</v>
      </c>
    </row>
    <row r="35" spans="1:46" x14ac:dyDescent="0.2">
      <c r="A35" s="36" t="s">
        <v>175</v>
      </c>
      <c r="B35" s="139" t="s">
        <v>98</v>
      </c>
      <c r="C35" s="139" t="s">
        <v>103</v>
      </c>
      <c r="G35" s="139" t="s">
        <v>213</v>
      </c>
      <c r="H35" s="139" t="s">
        <v>533</v>
      </c>
      <c r="AD35" s="139" t="s">
        <v>176</v>
      </c>
      <c r="AE35" s="139" t="s">
        <v>178</v>
      </c>
      <c r="AH35" s="156">
        <v>9</v>
      </c>
      <c r="AI35" s="158">
        <v>7.3635250917992667E-2</v>
      </c>
      <c r="AN35" s="139" t="s">
        <v>2022</v>
      </c>
      <c r="AO35" s="141">
        <f t="shared" ref="AO35:AT35" si="49">+SUM(AO4:AO8)</f>
        <v>78</v>
      </c>
      <c r="AP35" s="146">
        <f t="shared" si="49"/>
        <v>0.41962987021442322</v>
      </c>
      <c r="AQ35" s="141">
        <f t="shared" si="49"/>
        <v>44</v>
      </c>
      <c r="AR35" s="146">
        <f t="shared" si="49"/>
        <v>0.3337086903304774</v>
      </c>
      <c r="AS35" s="141">
        <f t="shared" si="49"/>
        <v>36</v>
      </c>
      <c r="AT35" s="146">
        <f t="shared" si="49"/>
        <v>0.26673194614443085</v>
      </c>
    </row>
    <row r="36" spans="1:46" x14ac:dyDescent="0.2">
      <c r="A36" s="36" t="s">
        <v>179</v>
      </c>
      <c r="B36" s="139" t="s">
        <v>98</v>
      </c>
      <c r="C36" s="139" t="s">
        <v>499</v>
      </c>
      <c r="G36" s="139" t="s">
        <v>215</v>
      </c>
      <c r="H36" s="139" t="s">
        <v>533</v>
      </c>
      <c r="K36" s="140" t="s">
        <v>1967</v>
      </c>
      <c r="M36" s="140" t="s">
        <v>1948</v>
      </c>
      <c r="AD36" s="139" t="s">
        <v>202</v>
      </c>
      <c r="AE36" s="139" t="s">
        <v>238</v>
      </c>
      <c r="AH36" s="156">
        <v>3</v>
      </c>
      <c r="AI36" s="158">
        <v>2.4186046511627906E-2</v>
      </c>
      <c r="AN36" s="139" t="s">
        <v>2023</v>
      </c>
      <c r="AO36" s="141">
        <f t="shared" ref="AO36:AT36" si="50">+SUM(AO12:AO23)</f>
        <v>79</v>
      </c>
      <c r="AP36" s="146">
        <f t="shared" si="50"/>
        <v>0.33415241933383677</v>
      </c>
      <c r="AQ36" s="141">
        <f t="shared" si="50"/>
        <v>34</v>
      </c>
      <c r="AR36" s="146">
        <f t="shared" si="50"/>
        <v>0.24949816401468786</v>
      </c>
      <c r="AS36" s="141">
        <f t="shared" si="50"/>
        <v>19</v>
      </c>
      <c r="AT36" s="146">
        <f t="shared" si="50"/>
        <v>0.13317013463892291</v>
      </c>
    </row>
    <row r="37" spans="1:46" x14ac:dyDescent="0.2">
      <c r="A37" s="36" t="s">
        <v>181</v>
      </c>
      <c r="B37" s="139" t="s">
        <v>98</v>
      </c>
      <c r="C37" s="139" t="s">
        <v>499</v>
      </c>
      <c r="G37" s="139" t="s">
        <v>217</v>
      </c>
      <c r="H37" s="139" t="s">
        <v>533</v>
      </c>
      <c r="K37" s="140" t="s">
        <v>1637</v>
      </c>
      <c r="L37" s="140" t="s">
        <v>21</v>
      </c>
      <c r="M37" s="139" t="s">
        <v>98</v>
      </c>
      <c r="N37" s="139" t="s">
        <v>685</v>
      </c>
      <c r="O37" s="139" t="s">
        <v>1953</v>
      </c>
      <c r="AE37" s="139" t="s">
        <v>247</v>
      </c>
      <c r="AH37" s="156">
        <v>4</v>
      </c>
      <c r="AI37" s="158">
        <v>2.6046511627906974E-2</v>
      </c>
      <c r="AN37" s="139" t="s">
        <v>2025</v>
      </c>
      <c r="AO37" s="141">
        <f t="shared" ref="AO37:AT37" si="51">+SUM(AO24:AO27)</f>
        <v>25</v>
      </c>
      <c r="AP37" s="146">
        <f t="shared" si="51"/>
        <v>0.14718866672664299</v>
      </c>
      <c r="AQ37" s="141">
        <f t="shared" si="51"/>
        <v>16</v>
      </c>
      <c r="AR37" s="146">
        <f t="shared" si="51"/>
        <v>0.12279069767441861</v>
      </c>
      <c r="AS37" s="141">
        <f t="shared" si="51"/>
        <v>11</v>
      </c>
      <c r="AT37" s="146">
        <f t="shared" si="51"/>
        <v>8.7441860465116275E-2</v>
      </c>
    </row>
    <row r="38" spans="1:46" x14ac:dyDescent="0.2">
      <c r="A38" s="36" t="s">
        <v>183</v>
      </c>
      <c r="B38" s="139" t="s">
        <v>685</v>
      </c>
      <c r="C38" s="139" t="s">
        <v>533</v>
      </c>
      <c r="G38" s="139" t="s">
        <v>219</v>
      </c>
      <c r="H38" s="139" t="s">
        <v>533</v>
      </c>
      <c r="K38" s="149" t="s">
        <v>109</v>
      </c>
      <c r="L38" s="149" t="s">
        <v>110</v>
      </c>
      <c r="M38" s="150">
        <v>17</v>
      </c>
      <c r="N38" s="150">
        <v>2</v>
      </c>
      <c r="O38" s="150">
        <v>19</v>
      </c>
      <c r="AE38" s="139" t="s">
        <v>204</v>
      </c>
      <c r="AH38" s="156">
        <v>8</v>
      </c>
      <c r="AI38" s="158">
        <v>5.5813953488372106E-2</v>
      </c>
      <c r="AN38" s="139" t="s">
        <v>2024</v>
      </c>
      <c r="AO38" s="141">
        <f t="shared" ref="AO38:AT38" si="52">+SUM(AO28:AO30)</f>
        <v>13</v>
      </c>
      <c r="AP38" s="146">
        <f t="shared" si="52"/>
        <v>9.9029043725097007E-2</v>
      </c>
      <c r="AQ38" s="141">
        <f t="shared" si="52"/>
        <v>11</v>
      </c>
      <c r="AR38" s="146">
        <f t="shared" si="52"/>
        <v>9.4002447980416154E-2</v>
      </c>
      <c r="AS38" s="141">
        <f t="shared" si="52"/>
        <v>8</v>
      </c>
      <c r="AT38" s="146">
        <f t="shared" si="52"/>
        <v>6.6095471236230108E-2</v>
      </c>
    </row>
    <row r="39" spans="1:46" x14ac:dyDescent="0.2">
      <c r="A39" s="36" t="s">
        <v>184</v>
      </c>
      <c r="B39" s="139" t="s">
        <v>685</v>
      </c>
      <c r="C39" s="139" t="s">
        <v>533</v>
      </c>
      <c r="G39" s="139" t="s">
        <v>239</v>
      </c>
      <c r="H39" s="139" t="s">
        <v>103</v>
      </c>
      <c r="K39" s="149" t="s">
        <v>144</v>
      </c>
      <c r="L39" s="149" t="s">
        <v>145</v>
      </c>
      <c r="M39" s="150">
        <v>9</v>
      </c>
      <c r="N39" s="150">
        <v>3</v>
      </c>
      <c r="O39" s="150">
        <v>12</v>
      </c>
      <c r="AD39" s="139" t="s">
        <v>257</v>
      </c>
      <c r="AE39" s="139" t="s">
        <v>259</v>
      </c>
      <c r="AH39" s="156">
        <v>7</v>
      </c>
      <c r="AI39" s="158">
        <v>5.0232558139534894E-2</v>
      </c>
      <c r="AN39" s="164" t="s">
        <v>2026</v>
      </c>
      <c r="AO39" s="167">
        <f>SUM(AO35:AO38)</f>
        <v>195</v>
      </c>
      <c r="AP39" s="168">
        <f t="shared" ref="AP39:AT39" si="53">SUM(AP35:AP38)</f>
        <v>1</v>
      </c>
      <c r="AQ39" s="167">
        <f t="shared" si="53"/>
        <v>105</v>
      </c>
      <c r="AR39" s="168">
        <f t="shared" si="53"/>
        <v>0.8</v>
      </c>
      <c r="AS39" s="167">
        <f t="shared" si="53"/>
        <v>74</v>
      </c>
      <c r="AT39" s="168">
        <f t="shared" si="53"/>
        <v>0.55343941248470019</v>
      </c>
    </row>
    <row r="40" spans="1:46" x14ac:dyDescent="0.2">
      <c r="A40" s="36" t="s">
        <v>185</v>
      </c>
      <c r="B40" s="139" t="s">
        <v>98</v>
      </c>
      <c r="C40" s="139" t="s">
        <v>103</v>
      </c>
      <c r="G40" s="139" t="s">
        <v>241</v>
      </c>
      <c r="H40" s="139" t="s">
        <v>103</v>
      </c>
      <c r="K40" s="149" t="s">
        <v>168</v>
      </c>
      <c r="L40" s="149" t="s">
        <v>169</v>
      </c>
      <c r="M40" s="150">
        <v>3</v>
      </c>
      <c r="N40" s="150">
        <v>2</v>
      </c>
      <c r="O40" s="150">
        <v>5</v>
      </c>
      <c r="AE40" s="139" t="s">
        <v>291</v>
      </c>
      <c r="AH40" s="156">
        <v>3</v>
      </c>
      <c r="AI40" s="158">
        <v>2.2423500611995106E-2</v>
      </c>
    </row>
    <row r="41" spans="1:46" x14ac:dyDescent="0.2">
      <c r="A41" s="36" t="s">
        <v>187</v>
      </c>
      <c r="B41" s="139" t="s">
        <v>98</v>
      </c>
      <c r="C41" s="139" t="s">
        <v>103</v>
      </c>
      <c r="G41" s="139" t="s">
        <v>243</v>
      </c>
      <c r="H41" s="139" t="s">
        <v>533</v>
      </c>
      <c r="K41" s="149" t="s">
        <v>176</v>
      </c>
      <c r="L41" s="149" t="s">
        <v>177</v>
      </c>
      <c r="M41" s="150">
        <v>12</v>
      </c>
      <c r="N41" s="150">
        <v>3</v>
      </c>
      <c r="O41" s="150">
        <v>15</v>
      </c>
      <c r="AE41" s="139" t="s">
        <v>303</v>
      </c>
      <c r="AH41" s="156">
        <v>2</v>
      </c>
      <c r="AI41" s="158">
        <v>1.8604651162790697E-2</v>
      </c>
    </row>
    <row r="42" spans="1:46" x14ac:dyDescent="0.2">
      <c r="A42" s="36" t="s">
        <v>188</v>
      </c>
      <c r="B42" s="139" t="s">
        <v>98</v>
      </c>
      <c r="C42" s="139" t="s">
        <v>519</v>
      </c>
      <c r="G42" s="139" t="s">
        <v>248</v>
      </c>
      <c r="H42" s="139" t="s">
        <v>103</v>
      </c>
      <c r="K42" s="149" t="s">
        <v>202</v>
      </c>
      <c r="L42" s="149" t="s">
        <v>203</v>
      </c>
      <c r="M42" s="150">
        <v>24</v>
      </c>
      <c r="N42" s="150">
        <v>3</v>
      </c>
      <c r="O42" s="150">
        <v>27</v>
      </c>
      <c r="AE42" s="139" t="s">
        <v>308</v>
      </c>
      <c r="AH42" s="156">
        <v>4</v>
      </c>
      <c r="AI42" s="158">
        <v>2.2325581395348838E-2</v>
      </c>
    </row>
    <row r="43" spans="1:46" x14ac:dyDescent="0.2">
      <c r="A43" s="36" t="s">
        <v>189</v>
      </c>
      <c r="B43" s="139" t="s">
        <v>98</v>
      </c>
      <c r="C43" s="139" t="s">
        <v>519</v>
      </c>
      <c r="G43" s="139" t="s">
        <v>250</v>
      </c>
      <c r="H43" s="139" t="s">
        <v>533</v>
      </c>
      <c r="K43" s="143" t="s">
        <v>257</v>
      </c>
      <c r="L43" s="143" t="s">
        <v>258</v>
      </c>
      <c r="M43" s="144">
        <v>39</v>
      </c>
      <c r="N43" s="144">
        <v>12</v>
      </c>
      <c r="O43" s="144">
        <v>51</v>
      </c>
      <c r="AE43" s="139" t="s">
        <v>334</v>
      </c>
      <c r="AH43" s="156">
        <v>2</v>
      </c>
      <c r="AI43" s="158">
        <v>1.1162790697674419E-2</v>
      </c>
    </row>
    <row r="44" spans="1:46" x14ac:dyDescent="0.2">
      <c r="A44" s="36" t="s">
        <v>190</v>
      </c>
      <c r="B44" s="139" t="s">
        <v>98</v>
      </c>
      <c r="C44" s="139" t="s">
        <v>519</v>
      </c>
      <c r="G44" s="139" t="s">
        <v>252</v>
      </c>
      <c r="H44" s="139" t="s">
        <v>533</v>
      </c>
      <c r="K44" s="143" t="s">
        <v>354</v>
      </c>
      <c r="L44" s="143" t="s">
        <v>355</v>
      </c>
      <c r="M44" s="144">
        <v>4</v>
      </c>
      <c r="N44" s="144"/>
      <c r="O44" s="144">
        <v>4</v>
      </c>
      <c r="AE44" s="139" t="s">
        <v>343</v>
      </c>
      <c r="AH44" s="156">
        <v>1</v>
      </c>
      <c r="AI44" s="158">
        <v>5.5813953488372094E-3</v>
      </c>
    </row>
    <row r="45" spans="1:46" x14ac:dyDescent="0.2">
      <c r="A45" s="36" t="s">
        <v>191</v>
      </c>
      <c r="B45" s="139" t="s">
        <v>98</v>
      </c>
      <c r="C45" s="139" t="s">
        <v>103</v>
      </c>
      <c r="G45" s="139" t="s">
        <v>254</v>
      </c>
      <c r="H45" s="139" t="s">
        <v>533</v>
      </c>
      <c r="K45" s="143" t="s">
        <v>363</v>
      </c>
      <c r="L45" s="143" t="s">
        <v>364</v>
      </c>
      <c r="M45" s="144">
        <v>2</v>
      </c>
      <c r="N45" s="144"/>
      <c r="O45" s="144">
        <v>2</v>
      </c>
      <c r="AD45" s="139" t="s">
        <v>354</v>
      </c>
      <c r="AE45" s="139" t="s">
        <v>356</v>
      </c>
      <c r="AH45" s="156">
        <v>1</v>
      </c>
      <c r="AI45" s="158">
        <v>5.5813953488372094E-3</v>
      </c>
    </row>
    <row r="46" spans="1:46" x14ac:dyDescent="0.2">
      <c r="A46" s="36" t="s">
        <v>192</v>
      </c>
      <c r="B46" s="139" t="s">
        <v>98</v>
      </c>
      <c r="C46" s="139" t="s">
        <v>103</v>
      </c>
      <c r="F46" s="139" t="s">
        <v>257</v>
      </c>
      <c r="G46" s="139" t="s">
        <v>309</v>
      </c>
      <c r="H46" s="139" t="s">
        <v>533</v>
      </c>
      <c r="K46" s="143" t="s">
        <v>370</v>
      </c>
      <c r="L46" s="143" t="s">
        <v>371</v>
      </c>
      <c r="M46" s="144">
        <v>3</v>
      </c>
      <c r="N46" s="144">
        <v>2</v>
      </c>
      <c r="O46" s="144">
        <v>5</v>
      </c>
      <c r="AD46" s="139" t="s">
        <v>363</v>
      </c>
      <c r="AE46" s="139" t="s">
        <v>365</v>
      </c>
      <c r="AH46" s="156">
        <v>2</v>
      </c>
      <c r="AI46" s="158">
        <v>1.8604651162790697E-2</v>
      </c>
    </row>
    <row r="47" spans="1:46" x14ac:dyDescent="0.2">
      <c r="A47" s="36" t="s">
        <v>194</v>
      </c>
      <c r="B47" s="139" t="s">
        <v>98</v>
      </c>
      <c r="C47" s="139" t="s">
        <v>103</v>
      </c>
      <c r="G47" s="139" t="s">
        <v>311</v>
      </c>
      <c r="H47" s="139" t="s">
        <v>533</v>
      </c>
      <c r="K47" s="143" t="s">
        <v>379</v>
      </c>
      <c r="L47" s="143" t="s">
        <v>380</v>
      </c>
      <c r="M47" s="144">
        <v>4</v>
      </c>
      <c r="N47" s="144">
        <v>2</v>
      </c>
      <c r="O47" s="144">
        <v>6</v>
      </c>
      <c r="AD47" s="139" t="s">
        <v>370</v>
      </c>
      <c r="AE47" s="139" t="s">
        <v>372</v>
      </c>
      <c r="AH47" s="156">
        <v>4</v>
      </c>
      <c r="AI47" s="158">
        <v>2.5165238678090576E-2</v>
      </c>
    </row>
    <row r="48" spans="1:46" x14ac:dyDescent="0.2">
      <c r="A48" s="36" t="s">
        <v>196</v>
      </c>
      <c r="B48" s="139" t="s">
        <v>98</v>
      </c>
      <c r="C48" s="139" t="s">
        <v>103</v>
      </c>
      <c r="G48" s="139" t="s">
        <v>313</v>
      </c>
      <c r="H48" s="139" t="s">
        <v>533</v>
      </c>
      <c r="K48" s="143" t="s">
        <v>391</v>
      </c>
      <c r="L48" s="143" t="s">
        <v>392</v>
      </c>
      <c r="M48" s="144">
        <v>6</v>
      </c>
      <c r="N48" s="144">
        <v>1</v>
      </c>
      <c r="O48" s="144">
        <v>7</v>
      </c>
      <c r="AD48" s="139" t="s">
        <v>379</v>
      </c>
      <c r="AE48" s="139" t="s">
        <v>381</v>
      </c>
      <c r="AH48" s="156">
        <v>3</v>
      </c>
      <c r="AI48" s="158">
        <v>2.4186046511627906E-2</v>
      </c>
    </row>
    <row r="49" spans="1:35" x14ac:dyDescent="0.2">
      <c r="A49" s="36" t="s">
        <v>198</v>
      </c>
      <c r="B49" s="139" t="s">
        <v>98</v>
      </c>
      <c r="C49" s="139" t="s">
        <v>103</v>
      </c>
      <c r="G49" s="139" t="s">
        <v>315</v>
      </c>
      <c r="H49" s="139" t="s">
        <v>533</v>
      </c>
      <c r="K49" s="143" t="s">
        <v>405</v>
      </c>
      <c r="L49" s="143" t="s">
        <v>406</v>
      </c>
      <c r="M49" s="144">
        <v>3</v>
      </c>
      <c r="N49" s="144">
        <v>1</v>
      </c>
      <c r="O49" s="144">
        <v>4</v>
      </c>
      <c r="AD49" s="139" t="s">
        <v>391</v>
      </c>
      <c r="AE49" s="139" t="s">
        <v>393</v>
      </c>
      <c r="AH49" s="156">
        <v>2</v>
      </c>
      <c r="AI49" s="158">
        <v>1.8604651162790697E-2</v>
      </c>
    </row>
    <row r="50" spans="1:35" x14ac:dyDescent="0.2">
      <c r="A50" s="36" t="s">
        <v>199</v>
      </c>
      <c r="B50" s="139" t="s">
        <v>98</v>
      </c>
      <c r="C50" s="139" t="s">
        <v>103</v>
      </c>
      <c r="G50" s="139" t="s">
        <v>335</v>
      </c>
      <c r="H50" s="139" t="s">
        <v>533</v>
      </c>
      <c r="K50" s="151" t="s">
        <v>411</v>
      </c>
      <c r="L50" s="151" t="s">
        <v>412</v>
      </c>
      <c r="M50" s="152">
        <v>3</v>
      </c>
      <c r="N50" s="152">
        <v>5</v>
      </c>
      <c r="O50" s="152">
        <v>8</v>
      </c>
      <c r="AD50" s="139" t="s">
        <v>405</v>
      </c>
      <c r="AE50" s="139" t="s">
        <v>407</v>
      </c>
      <c r="AH50" s="156">
        <v>3</v>
      </c>
      <c r="AI50" s="158">
        <v>2.7025703794369645E-2</v>
      </c>
    </row>
    <row r="51" spans="1:35" x14ac:dyDescent="0.2">
      <c r="A51" s="36" t="s">
        <v>201</v>
      </c>
      <c r="B51" s="139" t="s">
        <v>98</v>
      </c>
      <c r="C51" s="139" t="s">
        <v>103</v>
      </c>
      <c r="G51" s="139" t="s">
        <v>337</v>
      </c>
      <c r="H51" s="139" t="s">
        <v>533</v>
      </c>
      <c r="K51" s="151" t="s">
        <v>425</v>
      </c>
      <c r="L51" s="151" t="s">
        <v>426</v>
      </c>
      <c r="M51" s="152">
        <v>9</v>
      </c>
      <c r="N51" s="152">
        <v>1</v>
      </c>
      <c r="O51" s="152">
        <v>10</v>
      </c>
      <c r="AD51" s="139" t="s">
        <v>411</v>
      </c>
      <c r="AE51" s="139" t="s">
        <v>413</v>
      </c>
      <c r="AH51" s="156">
        <v>6</v>
      </c>
      <c r="AI51" s="158">
        <v>3.7209302325581395E-2</v>
      </c>
    </row>
    <row r="52" spans="1:35" x14ac:dyDescent="0.2">
      <c r="A52" s="36" t="s">
        <v>712</v>
      </c>
      <c r="B52" s="139" t="s">
        <v>98</v>
      </c>
      <c r="C52" s="139" t="s">
        <v>103</v>
      </c>
      <c r="G52" s="139" t="s">
        <v>344</v>
      </c>
      <c r="H52" s="139" t="s">
        <v>533</v>
      </c>
      <c r="K52" s="151" t="s">
        <v>441</v>
      </c>
      <c r="L52" s="151" t="s">
        <v>442</v>
      </c>
      <c r="M52" s="152">
        <v>6</v>
      </c>
      <c r="N52" s="152">
        <v>1</v>
      </c>
      <c r="O52" s="152">
        <v>7</v>
      </c>
      <c r="AD52" s="139" t="s">
        <v>425</v>
      </c>
      <c r="AE52" s="139" t="s">
        <v>427</v>
      </c>
      <c r="AH52" s="156">
        <v>4</v>
      </c>
      <c r="AI52" s="158">
        <v>2.9767441860465114E-2</v>
      </c>
    </row>
    <row r="53" spans="1:35" x14ac:dyDescent="0.2">
      <c r="A53" s="36" t="s">
        <v>205</v>
      </c>
      <c r="B53" s="139" t="s">
        <v>98</v>
      </c>
      <c r="C53" s="139" t="s">
        <v>103</v>
      </c>
      <c r="G53" s="139" t="s">
        <v>292</v>
      </c>
      <c r="H53" s="139" t="s">
        <v>519</v>
      </c>
      <c r="K53" s="153" t="s">
        <v>454</v>
      </c>
      <c r="L53" s="153" t="s">
        <v>455</v>
      </c>
      <c r="M53" s="154">
        <v>6</v>
      </c>
      <c r="N53" s="154">
        <v>3</v>
      </c>
      <c r="O53" s="154">
        <v>9</v>
      </c>
      <c r="AD53" s="139" t="s">
        <v>441</v>
      </c>
      <c r="AE53" s="139" t="s">
        <v>443</v>
      </c>
      <c r="AH53" s="156">
        <v>6</v>
      </c>
      <c r="AI53" s="158">
        <v>5.5813953488372092E-2</v>
      </c>
    </row>
    <row r="54" spans="1:35" x14ac:dyDescent="0.2">
      <c r="A54" s="36" t="s">
        <v>207</v>
      </c>
      <c r="B54" s="139" t="s">
        <v>98</v>
      </c>
      <c r="C54" s="139" t="s">
        <v>103</v>
      </c>
      <c r="G54" s="139" t="s">
        <v>294</v>
      </c>
      <c r="H54" s="139" t="s">
        <v>519</v>
      </c>
      <c r="K54" s="153" t="s">
        <v>474</v>
      </c>
      <c r="L54" s="153" t="s">
        <v>475</v>
      </c>
      <c r="M54" s="154">
        <v>4</v>
      </c>
      <c r="N54" s="154"/>
      <c r="O54" s="154">
        <v>4</v>
      </c>
      <c r="AD54" s="139" t="s">
        <v>454</v>
      </c>
      <c r="AE54" s="139" t="s">
        <v>467</v>
      </c>
      <c r="AH54" s="156">
        <v>4</v>
      </c>
      <c r="AI54" s="158">
        <v>3.7209302325581395E-2</v>
      </c>
    </row>
    <row r="55" spans="1:35" x14ac:dyDescent="0.2">
      <c r="A55" s="36" t="s">
        <v>209</v>
      </c>
      <c r="B55" s="139" t="s">
        <v>98</v>
      </c>
      <c r="C55" s="139" t="s">
        <v>103</v>
      </c>
      <c r="G55" s="139" t="s">
        <v>296</v>
      </c>
      <c r="H55" s="139" t="s">
        <v>533</v>
      </c>
      <c r="K55" s="147" t="s">
        <v>1953</v>
      </c>
      <c r="L55" s="147"/>
      <c r="M55" s="148">
        <v>154</v>
      </c>
      <c r="N55" s="148">
        <v>41</v>
      </c>
      <c r="O55" s="148">
        <v>195</v>
      </c>
      <c r="AE55" s="139" t="s">
        <v>456</v>
      </c>
      <c r="AH55" s="156">
        <v>3</v>
      </c>
      <c r="AI55" s="158">
        <v>2.7906976744186046E-2</v>
      </c>
    </row>
    <row r="56" spans="1:35" x14ac:dyDescent="0.2">
      <c r="A56" s="36" t="s">
        <v>211</v>
      </c>
      <c r="B56" s="139" t="s">
        <v>98</v>
      </c>
      <c r="C56" s="139" t="s">
        <v>533</v>
      </c>
      <c r="G56" s="139" t="s">
        <v>260</v>
      </c>
      <c r="H56" s="139" t="s">
        <v>533</v>
      </c>
      <c r="AD56" s="139" t="s">
        <v>474</v>
      </c>
      <c r="AE56" s="139" t="s">
        <v>476</v>
      </c>
      <c r="AH56" s="156">
        <v>4</v>
      </c>
      <c r="AI56" s="158">
        <v>2.8886168910648713E-2</v>
      </c>
    </row>
    <row r="57" spans="1:35" x14ac:dyDescent="0.2">
      <c r="A57" s="36" t="s">
        <v>213</v>
      </c>
      <c r="B57" s="139" t="s">
        <v>98</v>
      </c>
      <c r="C57" s="139" t="s">
        <v>533</v>
      </c>
      <c r="G57" s="139" t="s">
        <v>262</v>
      </c>
      <c r="H57" s="139" t="s">
        <v>533</v>
      </c>
      <c r="AD57" s="147" t="s">
        <v>1953</v>
      </c>
      <c r="AE57" s="147"/>
      <c r="AF57" s="147"/>
      <c r="AG57" s="147"/>
      <c r="AH57" s="157">
        <v>105</v>
      </c>
      <c r="AI57" s="159">
        <v>0.79999999999999905</v>
      </c>
    </row>
    <row r="58" spans="1:35" ht="15" x14ac:dyDescent="0.25">
      <c r="A58" s="36" t="s">
        <v>215</v>
      </c>
      <c r="B58" s="139" t="s">
        <v>98</v>
      </c>
      <c r="C58" s="139" t="s">
        <v>554</v>
      </c>
      <c r="G58" s="139" t="s">
        <v>264</v>
      </c>
      <c r="H58" s="139" t="s">
        <v>533</v>
      </c>
      <c r="K58" s="140" t="s">
        <v>1948</v>
      </c>
      <c r="L58" s="140" t="s">
        <v>1945</v>
      </c>
      <c r="M58" s="139" t="s">
        <v>1967</v>
      </c>
      <c r="AD58"/>
      <c r="AE58"/>
      <c r="AF58"/>
      <c r="AG58"/>
      <c r="AH58"/>
      <c r="AI58"/>
    </row>
    <row r="59" spans="1:35" ht="15" x14ac:dyDescent="0.25">
      <c r="A59" s="36" t="s">
        <v>217</v>
      </c>
      <c r="B59" s="139" t="s">
        <v>98</v>
      </c>
      <c r="C59" s="139" t="s">
        <v>554</v>
      </c>
      <c r="G59" s="139" t="s">
        <v>265</v>
      </c>
      <c r="H59" s="139" t="s">
        <v>103</v>
      </c>
      <c r="K59" s="139" t="s">
        <v>98</v>
      </c>
      <c r="L59" s="139" t="s">
        <v>103</v>
      </c>
      <c r="M59" s="142">
        <v>65</v>
      </c>
      <c r="AD59"/>
      <c r="AE59"/>
      <c r="AF59"/>
      <c r="AG59"/>
      <c r="AH59" s="97"/>
    </row>
    <row r="60" spans="1:35" ht="15" x14ac:dyDescent="0.25">
      <c r="A60" s="36" t="s">
        <v>219</v>
      </c>
      <c r="B60" s="139" t="s">
        <v>98</v>
      </c>
      <c r="C60" s="139" t="s">
        <v>554</v>
      </c>
      <c r="G60" s="139" t="s">
        <v>267</v>
      </c>
      <c r="H60" s="139" t="s">
        <v>103</v>
      </c>
      <c r="L60" s="139" t="s">
        <v>519</v>
      </c>
      <c r="M60" s="142">
        <v>29</v>
      </c>
      <c r="AD60"/>
      <c r="AE60"/>
      <c r="AF60"/>
      <c r="AG60"/>
      <c r="AH60" s="97"/>
    </row>
    <row r="61" spans="1:35" x14ac:dyDescent="0.2">
      <c r="A61" s="36" t="s">
        <v>220</v>
      </c>
      <c r="B61" s="139" t="s">
        <v>98</v>
      </c>
      <c r="C61" s="139" t="s">
        <v>103</v>
      </c>
      <c r="G61" s="139" t="s">
        <v>269</v>
      </c>
      <c r="H61" s="139" t="s">
        <v>103</v>
      </c>
      <c r="L61" s="139" t="s">
        <v>533</v>
      </c>
      <c r="M61" s="142">
        <v>60</v>
      </c>
      <c r="AD61" s="140" t="s">
        <v>1637</v>
      </c>
      <c r="AE61" s="140" t="s">
        <v>1954</v>
      </c>
      <c r="AF61" s="140" t="s">
        <v>1565</v>
      </c>
      <c r="AG61" s="140" t="s">
        <v>1566</v>
      </c>
      <c r="AH61" s="141" t="s">
        <v>2018</v>
      </c>
      <c r="AI61" s="158" t="s">
        <v>2017</v>
      </c>
    </row>
    <row r="62" spans="1:35" x14ac:dyDescent="0.2">
      <c r="A62" s="36" t="s">
        <v>222</v>
      </c>
      <c r="B62" s="139" t="s">
        <v>98</v>
      </c>
      <c r="C62" s="139" t="s">
        <v>795</v>
      </c>
      <c r="G62" s="139" t="s">
        <v>271</v>
      </c>
      <c r="H62" s="139" t="s">
        <v>533</v>
      </c>
      <c r="K62" s="139" t="s">
        <v>1975</v>
      </c>
      <c r="M62" s="142">
        <v>154</v>
      </c>
      <c r="AD62" s="139" t="s">
        <v>109</v>
      </c>
      <c r="AE62" s="139" t="s">
        <v>111</v>
      </c>
      <c r="AH62" s="156">
        <v>9</v>
      </c>
      <c r="AI62" s="158">
        <v>6.7270501835985319E-2</v>
      </c>
    </row>
    <row r="63" spans="1:35" x14ac:dyDescent="0.2">
      <c r="A63" s="36" t="s">
        <v>224</v>
      </c>
      <c r="B63" s="139" t="s">
        <v>98</v>
      </c>
      <c r="C63" s="139" t="s">
        <v>103</v>
      </c>
      <c r="G63" s="139" t="s">
        <v>304</v>
      </c>
      <c r="H63" s="139" t="s">
        <v>103</v>
      </c>
      <c r="K63" s="139" t="s">
        <v>685</v>
      </c>
      <c r="L63" s="139" t="s">
        <v>103</v>
      </c>
      <c r="M63" s="142">
        <v>10</v>
      </c>
      <c r="AD63" s="139" t="s">
        <v>144</v>
      </c>
      <c r="AE63" s="139" t="s">
        <v>146</v>
      </c>
      <c r="AH63" s="156">
        <v>7</v>
      </c>
      <c r="AI63" s="158">
        <v>5.2190942472460221E-2</v>
      </c>
    </row>
    <row r="64" spans="1:35" x14ac:dyDescent="0.2">
      <c r="A64" s="36" t="s">
        <v>226</v>
      </c>
      <c r="B64" s="139" t="s">
        <v>98</v>
      </c>
      <c r="C64" s="139" t="s">
        <v>103</v>
      </c>
      <c r="G64" s="139" t="s">
        <v>306</v>
      </c>
      <c r="H64" s="139" t="s">
        <v>103</v>
      </c>
      <c r="L64" s="139" t="s">
        <v>519</v>
      </c>
      <c r="M64" s="142">
        <v>1</v>
      </c>
      <c r="AD64" s="139" t="s">
        <v>168</v>
      </c>
      <c r="AE64" s="139" t="s">
        <v>170</v>
      </c>
      <c r="AH64" s="156">
        <v>4</v>
      </c>
      <c r="AI64" s="158">
        <v>3.4565483476132197E-2</v>
      </c>
    </row>
    <row r="65" spans="1:43" x14ac:dyDescent="0.2">
      <c r="A65" s="36" t="s">
        <v>228</v>
      </c>
      <c r="B65" s="139" t="s">
        <v>98</v>
      </c>
      <c r="C65" s="139" t="s">
        <v>533</v>
      </c>
      <c r="F65" s="139" t="s">
        <v>354</v>
      </c>
      <c r="G65" s="139" t="s">
        <v>357</v>
      </c>
      <c r="H65" s="139" t="s">
        <v>533</v>
      </c>
      <c r="L65" s="139" t="s">
        <v>533</v>
      </c>
      <c r="M65" s="142">
        <v>30</v>
      </c>
      <c r="AD65" s="139" t="s">
        <v>176</v>
      </c>
      <c r="AE65" s="139" t="s">
        <v>178</v>
      </c>
      <c r="AH65" s="156">
        <v>7</v>
      </c>
      <c r="AI65" s="158">
        <v>5.5030599755201956E-2</v>
      </c>
    </row>
    <row r="66" spans="1:43" x14ac:dyDescent="0.2">
      <c r="A66" s="36" t="s">
        <v>230</v>
      </c>
      <c r="B66" s="139" t="s">
        <v>685</v>
      </c>
      <c r="C66" s="139" t="s">
        <v>533</v>
      </c>
      <c r="F66" s="139" t="s">
        <v>363</v>
      </c>
      <c r="G66" s="139" t="s">
        <v>366</v>
      </c>
      <c r="H66" s="139" t="s">
        <v>103</v>
      </c>
      <c r="K66" s="139" t="s">
        <v>1976</v>
      </c>
      <c r="M66" s="142">
        <v>41</v>
      </c>
      <c r="AD66" s="139" t="s">
        <v>202</v>
      </c>
      <c r="AE66" s="139" t="s">
        <v>238</v>
      </c>
      <c r="AH66" s="156">
        <v>2</v>
      </c>
      <c r="AI66" s="158">
        <v>1.4883720930232557E-2</v>
      </c>
    </row>
    <row r="67" spans="1:43" x14ac:dyDescent="0.2">
      <c r="A67" s="36" t="s">
        <v>232</v>
      </c>
      <c r="B67" s="139" t="s">
        <v>98</v>
      </c>
      <c r="C67" s="139" t="s">
        <v>103</v>
      </c>
      <c r="G67" s="139" t="s">
        <v>368</v>
      </c>
      <c r="H67" s="139" t="s">
        <v>103</v>
      </c>
      <c r="K67" s="147" t="s">
        <v>1953</v>
      </c>
      <c r="L67" s="147"/>
      <c r="M67" s="148">
        <v>195</v>
      </c>
      <c r="AE67" s="139" t="s">
        <v>247</v>
      </c>
      <c r="AH67" s="156">
        <v>4</v>
      </c>
      <c r="AI67" s="158">
        <v>2.6046511627906978E-2</v>
      </c>
    </row>
    <row r="68" spans="1:43" x14ac:dyDescent="0.2">
      <c r="A68" s="36" t="s">
        <v>234</v>
      </c>
      <c r="B68" s="139" t="s">
        <v>98</v>
      </c>
      <c r="C68" s="139" t="s">
        <v>103</v>
      </c>
      <c r="F68" s="139" t="s">
        <v>370</v>
      </c>
      <c r="G68" s="139" t="s">
        <v>373</v>
      </c>
      <c r="H68" s="139" t="s">
        <v>533</v>
      </c>
      <c r="AE68" s="139" t="s">
        <v>204</v>
      </c>
      <c r="AH68" s="156">
        <v>3</v>
      </c>
      <c r="AI68" s="158">
        <v>1.6744186046511629E-2</v>
      </c>
    </row>
    <row r="69" spans="1:43" x14ac:dyDescent="0.2">
      <c r="A69" s="36" t="s">
        <v>236</v>
      </c>
      <c r="B69" s="139" t="s">
        <v>98</v>
      </c>
      <c r="C69" s="139" t="s">
        <v>103</v>
      </c>
      <c r="G69" s="139" t="s">
        <v>374</v>
      </c>
      <c r="H69" s="139" t="s">
        <v>533</v>
      </c>
      <c r="AD69" s="139" t="s">
        <v>257</v>
      </c>
      <c r="AE69" s="139" t="s">
        <v>259</v>
      </c>
      <c r="AH69" s="156">
        <v>2</v>
      </c>
      <c r="AI69" s="158">
        <v>1.1162790697674419E-2</v>
      </c>
    </row>
    <row r="70" spans="1:43" x14ac:dyDescent="0.2">
      <c r="A70" s="36" t="s">
        <v>239</v>
      </c>
      <c r="B70" s="139" t="s">
        <v>98</v>
      </c>
      <c r="C70" s="139" t="s">
        <v>103</v>
      </c>
      <c r="G70" s="139" t="s">
        <v>375</v>
      </c>
      <c r="H70" s="139" t="s">
        <v>519</v>
      </c>
      <c r="AE70" s="139" t="s">
        <v>291</v>
      </c>
      <c r="AH70" s="156">
        <v>2</v>
      </c>
      <c r="AI70" s="158">
        <v>1.6842105263157898E-2</v>
      </c>
    </row>
    <row r="71" spans="1:43" x14ac:dyDescent="0.2">
      <c r="A71" s="36" t="s">
        <v>241</v>
      </c>
      <c r="B71" s="139" t="s">
        <v>98</v>
      </c>
      <c r="C71" s="139" t="s">
        <v>103</v>
      </c>
      <c r="G71" s="139" t="s">
        <v>377</v>
      </c>
      <c r="H71" s="139" t="s">
        <v>533</v>
      </c>
      <c r="AE71" s="139" t="s">
        <v>303</v>
      </c>
      <c r="AH71" s="156">
        <v>1</v>
      </c>
      <c r="AI71" s="158">
        <v>9.3023255813953487E-3</v>
      </c>
    </row>
    <row r="72" spans="1:43" x14ac:dyDescent="0.2">
      <c r="A72" s="36" t="s">
        <v>243</v>
      </c>
      <c r="B72" s="139" t="s">
        <v>98</v>
      </c>
      <c r="C72" s="139" t="s">
        <v>533</v>
      </c>
      <c r="F72" s="139" t="s">
        <v>379</v>
      </c>
      <c r="G72" s="139" t="s">
        <v>382</v>
      </c>
      <c r="H72" s="139" t="s">
        <v>103</v>
      </c>
      <c r="AE72" s="139" t="s">
        <v>308</v>
      </c>
      <c r="AH72" s="156">
        <v>1</v>
      </c>
      <c r="AI72" s="158">
        <v>5.5813953488372094E-3</v>
      </c>
    </row>
    <row r="73" spans="1:43" x14ac:dyDescent="0.2">
      <c r="A73" s="36" t="s">
        <v>245</v>
      </c>
      <c r="B73" s="139" t="s">
        <v>98</v>
      </c>
      <c r="C73" s="139" t="s">
        <v>103</v>
      </c>
      <c r="G73" s="139" t="s">
        <v>383</v>
      </c>
      <c r="H73" s="139" t="s">
        <v>533</v>
      </c>
      <c r="AE73" s="139" t="s">
        <v>334</v>
      </c>
      <c r="AH73" s="156">
        <v>2</v>
      </c>
      <c r="AI73" s="158">
        <v>1.1162790697674419E-2</v>
      </c>
      <c r="AN73" s="164" t="s">
        <v>1954</v>
      </c>
      <c r="AO73" s="166" t="s">
        <v>2027</v>
      </c>
      <c r="AP73" s="166" t="s">
        <v>2028</v>
      </c>
      <c r="AQ73" s="166" t="s">
        <v>2029</v>
      </c>
    </row>
    <row r="74" spans="1:43" x14ac:dyDescent="0.2">
      <c r="A74" s="36" t="s">
        <v>248</v>
      </c>
      <c r="B74" s="139" t="s">
        <v>98</v>
      </c>
      <c r="C74" s="139" t="s">
        <v>103</v>
      </c>
      <c r="G74" s="139" t="s">
        <v>385</v>
      </c>
      <c r="H74" s="139" t="s">
        <v>103</v>
      </c>
      <c r="AE74" s="139" t="s">
        <v>343</v>
      </c>
      <c r="AH74" s="156">
        <v>1</v>
      </c>
      <c r="AI74" s="158">
        <v>5.5813953488372094E-3</v>
      </c>
      <c r="AN74" s="139" t="s">
        <v>2030</v>
      </c>
      <c r="AO74" s="146">
        <v>9.1750805585392045E-2</v>
      </c>
      <c r="AP74" s="146">
        <v>7.2344497607655517E-2</v>
      </c>
      <c r="AQ74" s="146">
        <v>7.2344497607655517E-2</v>
      </c>
    </row>
    <row r="75" spans="1:43" x14ac:dyDescent="0.2">
      <c r="A75" s="36" t="s">
        <v>250</v>
      </c>
      <c r="B75" s="139" t="s">
        <v>98</v>
      </c>
      <c r="C75" s="139" t="s">
        <v>533</v>
      </c>
      <c r="F75" s="139" t="s">
        <v>391</v>
      </c>
      <c r="G75" s="139" t="s">
        <v>394</v>
      </c>
      <c r="H75" s="139" t="s">
        <v>103</v>
      </c>
      <c r="AD75" s="139" t="s">
        <v>354</v>
      </c>
      <c r="AE75" s="139" t="s">
        <v>356</v>
      </c>
      <c r="AH75" s="156">
        <v>1</v>
      </c>
      <c r="AI75" s="158">
        <v>5.5813953488372094E-3</v>
      </c>
      <c r="AN75" s="139" t="s">
        <v>2031</v>
      </c>
      <c r="AO75" s="146">
        <v>5.9120225813703693E-2</v>
      </c>
      <c r="AP75" s="146">
        <v>5.1810392789584957E-2</v>
      </c>
      <c r="AQ75" s="146">
        <v>5.1810392789584957E-2</v>
      </c>
    </row>
    <row r="76" spans="1:43" x14ac:dyDescent="0.2">
      <c r="A76" s="36" t="s">
        <v>252</v>
      </c>
      <c r="B76" s="139" t="s">
        <v>98</v>
      </c>
      <c r="C76" s="139" t="s">
        <v>533</v>
      </c>
      <c r="G76" s="139" t="s">
        <v>395</v>
      </c>
      <c r="H76" s="139" t="s">
        <v>103</v>
      </c>
      <c r="AD76" s="139" t="s">
        <v>363</v>
      </c>
      <c r="AE76" s="139" t="s">
        <v>365</v>
      </c>
      <c r="AH76" s="156">
        <v>1</v>
      </c>
      <c r="AI76" s="158">
        <v>9.3023255813953487E-3</v>
      </c>
      <c r="AN76" s="139" t="s">
        <v>2000</v>
      </c>
      <c r="AO76" s="146">
        <v>3.5789973272050565E-2</v>
      </c>
      <c r="AP76" s="146">
        <v>3.4565483476132197E-2</v>
      </c>
      <c r="AQ76" s="146">
        <v>3.4565483476132197E-2</v>
      </c>
    </row>
    <row r="77" spans="1:43" x14ac:dyDescent="0.2">
      <c r="A77" s="36" t="s">
        <v>254</v>
      </c>
      <c r="B77" s="139" t="s">
        <v>98</v>
      </c>
      <c r="C77" s="139" t="s">
        <v>533</v>
      </c>
      <c r="F77" s="139" t="s">
        <v>405</v>
      </c>
      <c r="G77" s="139" t="s">
        <v>408</v>
      </c>
      <c r="H77" s="139" t="s">
        <v>103</v>
      </c>
      <c r="AD77" s="139" t="s">
        <v>370</v>
      </c>
      <c r="AE77" s="139" t="s">
        <v>372</v>
      </c>
      <c r="AH77" s="156">
        <v>4</v>
      </c>
      <c r="AI77" s="158">
        <v>2.5165238678090576E-2</v>
      </c>
      <c r="AN77" s="139" t="s">
        <v>2032</v>
      </c>
      <c r="AO77" s="146">
        <v>9.6424222743509314E-2</v>
      </c>
      <c r="AP77" s="146">
        <v>7.3381551129409153E-2</v>
      </c>
      <c r="AQ77" s="146">
        <v>5.4776899966618449E-2</v>
      </c>
    </row>
    <row r="78" spans="1:43" x14ac:dyDescent="0.2">
      <c r="A78" s="36" t="s">
        <v>255</v>
      </c>
      <c r="B78" s="139" t="s">
        <v>98</v>
      </c>
      <c r="C78" s="139" t="s">
        <v>103</v>
      </c>
      <c r="G78" s="139" t="s">
        <v>409</v>
      </c>
      <c r="H78" s="139" t="s">
        <v>103</v>
      </c>
      <c r="AD78" s="139" t="s">
        <v>379</v>
      </c>
      <c r="AE78" s="139" t="s">
        <v>381</v>
      </c>
      <c r="AH78" s="156">
        <v>1</v>
      </c>
      <c r="AI78" s="158">
        <v>5.5813953488372094E-3</v>
      </c>
      <c r="AN78" s="139" t="s">
        <v>2033</v>
      </c>
      <c r="AO78" s="146">
        <v>0.141305604694309</v>
      </c>
      <c r="AP78" s="146">
        <v>0.10490486257928119</v>
      </c>
      <c r="AQ78" s="146">
        <v>5.6786469344608875E-2</v>
      </c>
    </row>
    <row r="79" spans="1:43" x14ac:dyDescent="0.2">
      <c r="A79" s="36" t="s">
        <v>309</v>
      </c>
      <c r="B79" s="139" t="s">
        <v>98</v>
      </c>
      <c r="C79" s="139" t="s">
        <v>921</v>
      </c>
      <c r="G79" s="139" t="s">
        <v>410</v>
      </c>
      <c r="H79" s="139" t="s">
        <v>519</v>
      </c>
      <c r="AD79" s="139" t="s">
        <v>391</v>
      </c>
      <c r="AE79" s="139" t="s">
        <v>393</v>
      </c>
      <c r="AH79" s="156">
        <v>1</v>
      </c>
      <c r="AI79" s="158">
        <v>9.3023255813953487E-3</v>
      </c>
      <c r="AN79" s="139" t="s">
        <v>259</v>
      </c>
      <c r="AO79" s="146">
        <v>7.6478405315614603E-2</v>
      </c>
      <c r="AP79" s="146">
        <v>4.9725158562367866E-2</v>
      </c>
      <c r="AQ79" s="146">
        <v>1.0909090909090908E-2</v>
      </c>
    </row>
    <row r="80" spans="1:43" x14ac:dyDescent="0.2">
      <c r="A80" s="36" t="s">
        <v>311</v>
      </c>
      <c r="B80" s="139" t="s">
        <v>98</v>
      </c>
      <c r="C80" s="139" t="s">
        <v>921</v>
      </c>
      <c r="F80" s="139" t="s">
        <v>411</v>
      </c>
      <c r="G80" s="139" t="s">
        <v>414</v>
      </c>
      <c r="H80" s="139" t="s">
        <v>533</v>
      </c>
      <c r="AD80" s="139" t="s">
        <v>405</v>
      </c>
      <c r="AE80" s="139" t="s">
        <v>407</v>
      </c>
      <c r="AH80" s="156">
        <v>2</v>
      </c>
      <c r="AI80" s="158">
        <v>1.8604651162790697E-2</v>
      </c>
      <c r="AN80" s="139" t="s">
        <v>1995</v>
      </c>
      <c r="AO80" s="146">
        <v>2.7194609901376825E-2</v>
      </c>
      <c r="AP80" s="146">
        <v>2.2296650717703353E-2</v>
      </c>
      <c r="AQ80" s="146">
        <v>1.6842105263157898E-2</v>
      </c>
    </row>
    <row r="81" spans="1:43" x14ac:dyDescent="0.2">
      <c r="A81" s="36" t="s">
        <v>313</v>
      </c>
      <c r="B81" s="139" t="s">
        <v>98</v>
      </c>
      <c r="C81" s="139" t="s">
        <v>921</v>
      </c>
      <c r="G81" s="139" t="s">
        <v>416</v>
      </c>
      <c r="H81" s="139" t="s">
        <v>533</v>
      </c>
      <c r="AD81" s="139" t="s">
        <v>411</v>
      </c>
      <c r="AE81" s="139" t="s">
        <v>413</v>
      </c>
      <c r="AH81" s="156">
        <v>2</v>
      </c>
      <c r="AI81" s="158">
        <v>1.1162790697674419E-2</v>
      </c>
      <c r="AN81" s="139" t="s">
        <v>2034</v>
      </c>
      <c r="AO81" s="146">
        <v>1.8604651162790697E-2</v>
      </c>
      <c r="AP81" s="146">
        <v>1.8604651162790697E-2</v>
      </c>
      <c r="AQ81" s="146">
        <v>9.3023255813953487E-3</v>
      </c>
    </row>
    <row r="82" spans="1:43" x14ac:dyDescent="0.2">
      <c r="A82" s="36" t="s">
        <v>315</v>
      </c>
      <c r="B82" s="139" t="s">
        <v>98</v>
      </c>
      <c r="C82" s="139" t="s">
        <v>921</v>
      </c>
      <c r="G82" s="139" t="s">
        <v>418</v>
      </c>
      <c r="H82" s="139" t="s">
        <v>533</v>
      </c>
      <c r="AD82" s="139" t="s">
        <v>425</v>
      </c>
      <c r="AE82" s="139" t="s">
        <v>427</v>
      </c>
      <c r="AH82" s="156">
        <v>3</v>
      </c>
      <c r="AI82" s="158">
        <v>2.0465116279069766E-2</v>
      </c>
      <c r="AN82" s="139" t="s">
        <v>896</v>
      </c>
      <c r="AO82" s="146">
        <v>3.2838589981447126E-2</v>
      </c>
      <c r="AP82" s="146">
        <v>2.1818181818181816E-2</v>
      </c>
      <c r="AQ82" s="146">
        <v>5.4545454545454541E-3</v>
      </c>
    </row>
    <row r="83" spans="1:43" x14ac:dyDescent="0.2">
      <c r="A83" s="36" t="s">
        <v>317</v>
      </c>
      <c r="B83" s="139" t="s">
        <v>98</v>
      </c>
      <c r="C83" s="139" t="s">
        <v>921</v>
      </c>
      <c r="G83" s="139" t="s">
        <v>420</v>
      </c>
      <c r="H83" s="139" t="s">
        <v>533</v>
      </c>
      <c r="AD83" s="139" t="s">
        <v>441</v>
      </c>
      <c r="AE83" s="139" t="s">
        <v>443</v>
      </c>
      <c r="AH83" s="156">
        <v>6</v>
      </c>
      <c r="AI83" s="158">
        <v>5.5813953488372092E-2</v>
      </c>
      <c r="AN83" s="139" t="s">
        <v>334</v>
      </c>
      <c r="AO83" s="146">
        <v>1.4582560296846011E-2</v>
      </c>
      <c r="AP83" s="146">
        <v>1.0909090909090908E-2</v>
      </c>
      <c r="AQ83" s="146">
        <v>1.0909090909090908E-2</v>
      </c>
    </row>
    <row r="84" spans="1:43" x14ac:dyDescent="0.2">
      <c r="A84" s="36" t="s">
        <v>318</v>
      </c>
      <c r="B84" s="139" t="s">
        <v>98</v>
      </c>
      <c r="C84" s="139" t="s">
        <v>921</v>
      </c>
      <c r="G84" s="139" t="s">
        <v>421</v>
      </c>
      <c r="H84" s="139" t="s">
        <v>103</v>
      </c>
      <c r="AD84" s="139" t="s">
        <v>454</v>
      </c>
      <c r="AE84" s="139" t="s">
        <v>467</v>
      </c>
      <c r="AH84" s="156">
        <v>3</v>
      </c>
      <c r="AI84" s="158">
        <v>2.7906976744186046E-2</v>
      </c>
      <c r="AN84" s="139" t="s">
        <v>2037</v>
      </c>
      <c r="AO84" s="146">
        <v>1.0352504638218924E-2</v>
      </c>
      <c r="AP84" s="146">
        <v>5.4545454545454541E-3</v>
      </c>
      <c r="AQ84" s="146">
        <v>5.4545454545454541E-3</v>
      </c>
    </row>
    <row r="85" spans="1:43" x14ac:dyDescent="0.2">
      <c r="A85" s="36" t="s">
        <v>320</v>
      </c>
      <c r="B85" s="139" t="s">
        <v>98</v>
      </c>
      <c r="C85" s="139" t="s">
        <v>921</v>
      </c>
      <c r="G85" s="139" t="s">
        <v>423</v>
      </c>
      <c r="H85" s="139" t="s">
        <v>533</v>
      </c>
      <c r="AE85" s="139" t="s">
        <v>456</v>
      </c>
      <c r="AH85" s="156">
        <v>2</v>
      </c>
      <c r="AI85" s="158">
        <v>1.8604651162790697E-2</v>
      </c>
      <c r="AN85" s="139" t="s">
        <v>2038</v>
      </c>
      <c r="AO85" s="146">
        <v>1.0352504638218924E-2</v>
      </c>
      <c r="AP85" s="146">
        <v>5.4545454545454541E-3</v>
      </c>
      <c r="AQ85" s="146">
        <v>5.4545454545454541E-3</v>
      </c>
    </row>
    <row r="86" spans="1:43" x14ac:dyDescent="0.2">
      <c r="A86" s="36" t="s">
        <v>322</v>
      </c>
      <c r="B86" s="139" t="s">
        <v>98</v>
      </c>
      <c r="C86" s="139" t="s">
        <v>921</v>
      </c>
      <c r="F86" s="139" t="s">
        <v>425</v>
      </c>
      <c r="G86" s="139" t="s">
        <v>428</v>
      </c>
      <c r="H86" s="139" t="s">
        <v>103</v>
      </c>
      <c r="AD86" s="139" t="s">
        <v>474</v>
      </c>
      <c r="AE86" s="139" t="s">
        <v>476</v>
      </c>
      <c r="AH86" s="156">
        <v>3</v>
      </c>
      <c r="AI86" s="158">
        <v>1.9583843329253368E-2</v>
      </c>
      <c r="AN86" s="139" t="s">
        <v>364</v>
      </c>
      <c r="AO86" s="146">
        <v>1.8604651162790697E-2</v>
      </c>
      <c r="AP86" s="146">
        <v>1.8604651162790697E-2</v>
      </c>
      <c r="AQ86" s="146">
        <v>9.3023255813953487E-3</v>
      </c>
    </row>
    <row r="87" spans="1:43" x14ac:dyDescent="0.2">
      <c r="A87" s="36" t="s">
        <v>324</v>
      </c>
      <c r="B87" s="139" t="s">
        <v>98</v>
      </c>
      <c r="C87" s="139" t="s">
        <v>921</v>
      </c>
      <c r="G87" s="139" t="s">
        <v>429</v>
      </c>
      <c r="H87" s="139" t="s">
        <v>103</v>
      </c>
      <c r="AD87" s="147" t="s">
        <v>1953</v>
      </c>
      <c r="AE87" s="147"/>
      <c r="AF87" s="147"/>
      <c r="AG87" s="147"/>
      <c r="AH87" s="157">
        <v>74</v>
      </c>
      <c r="AI87" s="159">
        <v>0.55343941248469997</v>
      </c>
      <c r="AN87" s="139" t="s">
        <v>2039</v>
      </c>
      <c r="AO87" s="146">
        <v>2.600917879113368E-2</v>
      </c>
      <c r="AP87" s="146">
        <v>2.4784688995215312E-2</v>
      </c>
      <c r="AQ87" s="146">
        <v>2.4784688995215312E-2</v>
      </c>
    </row>
    <row r="88" spans="1:43" ht="15" x14ac:dyDescent="0.25">
      <c r="A88" s="36" t="s">
        <v>326</v>
      </c>
      <c r="B88" s="139" t="s">
        <v>98</v>
      </c>
      <c r="C88" s="139" t="s">
        <v>921</v>
      </c>
      <c r="G88" s="139" t="s">
        <v>430</v>
      </c>
      <c r="H88" s="139" t="s">
        <v>533</v>
      </c>
      <c r="AD88"/>
      <c r="AE88"/>
      <c r="AF88"/>
      <c r="AG88"/>
      <c r="AH88"/>
      <c r="AI88"/>
      <c r="AN88" s="139" t="s">
        <v>2035</v>
      </c>
      <c r="AO88" s="146">
        <v>3.2556413685981792E-2</v>
      </c>
      <c r="AP88" s="146">
        <v>2.4059196617336152E-2</v>
      </c>
      <c r="AQ88" s="146">
        <v>5.4545454545454541E-3</v>
      </c>
    </row>
    <row r="89" spans="1:43" ht="15" x14ac:dyDescent="0.25">
      <c r="A89" s="36" t="s">
        <v>328</v>
      </c>
      <c r="B89" s="139" t="s">
        <v>98</v>
      </c>
      <c r="C89" s="139" t="s">
        <v>921</v>
      </c>
      <c r="G89" s="139" t="s">
        <v>432</v>
      </c>
      <c r="H89" s="139" t="s">
        <v>533</v>
      </c>
      <c r="AD89"/>
      <c r="AE89"/>
      <c r="AF89"/>
      <c r="AG89"/>
      <c r="AH89" s="97"/>
      <c r="AN89" s="139" t="s">
        <v>2036</v>
      </c>
      <c r="AO89" s="146">
        <v>3.4374595504163608E-2</v>
      </c>
      <c r="AP89" s="146">
        <v>1.8604651162790697E-2</v>
      </c>
      <c r="AQ89" s="146">
        <v>9.3023255813953487E-3</v>
      </c>
    </row>
    <row r="90" spans="1:43" ht="15" x14ac:dyDescent="0.25">
      <c r="A90" s="36" t="s">
        <v>330</v>
      </c>
      <c r="B90" s="139" t="s">
        <v>98</v>
      </c>
      <c r="C90" s="139" t="s">
        <v>921</v>
      </c>
      <c r="F90" s="139" t="s">
        <v>441</v>
      </c>
      <c r="G90" s="139" t="s">
        <v>444</v>
      </c>
      <c r="H90" s="139" t="s">
        <v>103</v>
      </c>
      <c r="AD90"/>
      <c r="AE90"/>
      <c r="AF90"/>
      <c r="AG90"/>
      <c r="AH90" s="97"/>
      <c r="AN90" s="139" t="s">
        <v>1991</v>
      </c>
      <c r="AO90" s="146">
        <v>2.8250193590288013E-2</v>
      </c>
      <c r="AP90" s="146">
        <v>2.7025703794369645E-2</v>
      </c>
      <c r="AQ90" s="146">
        <v>1.8604651162790697E-2</v>
      </c>
    </row>
    <row r="91" spans="1:43" ht="15" x14ac:dyDescent="0.25">
      <c r="A91" s="36" t="s">
        <v>332</v>
      </c>
      <c r="B91" s="139" t="s">
        <v>98</v>
      </c>
      <c r="C91" s="139" t="s">
        <v>921</v>
      </c>
      <c r="G91" s="139" t="s">
        <v>446</v>
      </c>
      <c r="H91" s="139" t="s">
        <v>103</v>
      </c>
      <c r="AD91"/>
      <c r="AE91"/>
      <c r="AF91"/>
      <c r="AG91"/>
      <c r="AH91" s="97"/>
      <c r="AN91" s="139" t="s">
        <v>2040</v>
      </c>
      <c r="AO91" s="146">
        <v>3.7799542650040985E-2</v>
      </c>
      <c r="AP91" s="146">
        <v>3.6575052854122624E-2</v>
      </c>
      <c r="AQ91" s="146">
        <v>1.0909090909090908E-2</v>
      </c>
    </row>
    <row r="92" spans="1:43" ht="15" x14ac:dyDescent="0.25">
      <c r="A92" s="36" t="s">
        <v>335</v>
      </c>
      <c r="B92" s="139" t="s">
        <v>685</v>
      </c>
      <c r="C92" s="139" t="s">
        <v>533</v>
      </c>
      <c r="G92" s="139" t="s">
        <v>447</v>
      </c>
      <c r="H92" s="139" t="s">
        <v>103</v>
      </c>
      <c r="AD92"/>
      <c r="AE92"/>
      <c r="AF92"/>
      <c r="AG92"/>
      <c r="AH92" s="97"/>
      <c r="AN92" s="139" t="s">
        <v>1555</v>
      </c>
      <c r="AO92" s="146">
        <v>1.8181818181818186E-3</v>
      </c>
      <c r="AP92" s="158">
        <v>0</v>
      </c>
      <c r="AQ92" s="158">
        <v>0</v>
      </c>
    </row>
    <row r="93" spans="1:43" ht="15" x14ac:dyDescent="0.25">
      <c r="A93" s="36" t="s">
        <v>337</v>
      </c>
      <c r="B93" s="139" t="s">
        <v>685</v>
      </c>
      <c r="C93" s="139" t="s">
        <v>533</v>
      </c>
      <c r="G93" s="139" t="s">
        <v>449</v>
      </c>
      <c r="H93" s="139" t="s">
        <v>103</v>
      </c>
      <c r="AD93"/>
      <c r="AE93"/>
      <c r="AF93"/>
      <c r="AG93"/>
      <c r="AH93" s="97"/>
      <c r="AN93" s="139" t="s">
        <v>2041</v>
      </c>
      <c r="AO93" s="146">
        <v>4.892005004961817E-2</v>
      </c>
      <c r="AP93" s="146">
        <v>2.9513742071881607E-2</v>
      </c>
      <c r="AQ93" s="146">
        <v>2.0211416490486259E-2</v>
      </c>
    </row>
    <row r="94" spans="1:43" ht="15" x14ac:dyDescent="0.25">
      <c r="A94" s="36" t="s">
        <v>339</v>
      </c>
      <c r="B94" s="139" t="s">
        <v>685</v>
      </c>
      <c r="C94" s="139" t="s">
        <v>533</v>
      </c>
      <c r="G94" s="139" t="s">
        <v>451</v>
      </c>
      <c r="H94" s="139" t="s">
        <v>103</v>
      </c>
      <c r="AD94"/>
      <c r="AE94"/>
      <c r="AF94"/>
      <c r="AG94"/>
      <c r="AH94" s="97"/>
      <c r="AN94" s="139" t="s">
        <v>1992</v>
      </c>
      <c r="AO94" s="146">
        <v>5.703844328429046E-2</v>
      </c>
      <c r="AP94" s="146">
        <v>5.5813953488372092E-2</v>
      </c>
      <c r="AQ94" s="146">
        <v>5.5813953488372092E-2</v>
      </c>
    </row>
    <row r="95" spans="1:43" ht="15" x14ac:dyDescent="0.25">
      <c r="A95" s="36" t="s">
        <v>340</v>
      </c>
      <c r="B95" s="139" t="s">
        <v>685</v>
      </c>
      <c r="C95" s="139" t="s">
        <v>533</v>
      </c>
      <c r="G95" s="139" t="s">
        <v>452</v>
      </c>
      <c r="H95" s="139" t="s">
        <v>103</v>
      </c>
      <c r="AD95"/>
      <c r="AE95"/>
      <c r="AF95"/>
      <c r="AG95"/>
      <c r="AH95" s="97"/>
      <c r="AN95" s="139" t="s">
        <v>2042</v>
      </c>
      <c r="AO95" s="146">
        <v>3.7209302325581395E-2</v>
      </c>
      <c r="AP95" s="146">
        <v>3.7209302325581395E-2</v>
      </c>
      <c r="AQ95" s="146">
        <v>2.7906976744186046E-2</v>
      </c>
    </row>
    <row r="96" spans="1:43" ht="15" x14ac:dyDescent="0.25">
      <c r="A96" s="36" t="s">
        <v>344</v>
      </c>
      <c r="B96" s="139" t="s">
        <v>98</v>
      </c>
      <c r="C96" s="139" t="s">
        <v>533</v>
      </c>
      <c r="F96" s="139" t="s">
        <v>454</v>
      </c>
      <c r="G96" s="139" t="s">
        <v>470</v>
      </c>
      <c r="H96" s="139" t="s">
        <v>103</v>
      </c>
      <c r="AD96"/>
      <c r="AE96"/>
      <c r="AF96"/>
      <c r="AG96"/>
      <c r="AH96" s="97"/>
      <c r="AN96" s="139" t="s">
        <v>2043</v>
      </c>
      <c r="AO96" s="146">
        <v>3.2767830176468053E-2</v>
      </c>
      <c r="AP96" s="146">
        <v>2.7906976744186046E-2</v>
      </c>
      <c r="AQ96" s="146">
        <v>1.8604651162790697E-2</v>
      </c>
    </row>
    <row r="97" spans="1:43" ht="15" x14ac:dyDescent="0.25">
      <c r="A97" s="36" t="s">
        <v>346</v>
      </c>
      <c r="B97" s="139" t="s">
        <v>98</v>
      </c>
      <c r="C97" s="139" t="s">
        <v>533</v>
      </c>
      <c r="G97" s="139" t="s">
        <v>472</v>
      </c>
      <c r="H97" s="139" t="s">
        <v>103</v>
      </c>
      <c r="AD97"/>
      <c r="AE97"/>
      <c r="AF97"/>
      <c r="AG97"/>
      <c r="AH97" s="97"/>
      <c r="AN97" s="139" t="s">
        <v>1994</v>
      </c>
      <c r="AO97" s="146">
        <v>2.9856958917983574E-2</v>
      </c>
      <c r="AP97" s="146">
        <v>2.8632469122065206E-2</v>
      </c>
      <c r="AQ97" s="146">
        <v>1.9330143540669857E-2</v>
      </c>
    </row>
    <row r="98" spans="1:43" ht="15" x14ac:dyDescent="0.25">
      <c r="A98" s="36" t="s">
        <v>348</v>
      </c>
      <c r="B98" s="139" t="s">
        <v>98</v>
      </c>
      <c r="C98" s="139" t="s">
        <v>533</v>
      </c>
      <c r="G98" s="139" t="s">
        <v>473</v>
      </c>
      <c r="H98" s="139" t="s">
        <v>103</v>
      </c>
      <c r="AD98"/>
      <c r="AE98"/>
      <c r="AF98"/>
      <c r="AG98"/>
      <c r="AH98" s="97"/>
    </row>
    <row r="99" spans="1:43" ht="15" x14ac:dyDescent="0.25">
      <c r="A99" s="36" t="s">
        <v>350</v>
      </c>
      <c r="B99" s="139" t="s">
        <v>98</v>
      </c>
      <c r="C99" s="139" t="s">
        <v>533</v>
      </c>
      <c r="G99" s="139" t="s">
        <v>457</v>
      </c>
      <c r="H99" s="139" t="s">
        <v>103</v>
      </c>
      <c r="AD99"/>
      <c r="AE99"/>
      <c r="AF99"/>
      <c r="AG99"/>
      <c r="AH99" s="97"/>
    </row>
    <row r="100" spans="1:43" ht="15" x14ac:dyDescent="0.25">
      <c r="A100" s="36" t="s">
        <v>352</v>
      </c>
      <c r="B100" s="139" t="s">
        <v>98</v>
      </c>
      <c r="C100" s="139" t="s">
        <v>533</v>
      </c>
      <c r="G100" s="139" t="s">
        <v>459</v>
      </c>
      <c r="H100" s="139" t="s">
        <v>103</v>
      </c>
      <c r="AD100"/>
      <c r="AE100"/>
      <c r="AF100"/>
      <c r="AG100"/>
      <c r="AH100" s="97"/>
    </row>
    <row r="101" spans="1:43" ht="15" x14ac:dyDescent="0.25">
      <c r="A101" s="36" t="s">
        <v>292</v>
      </c>
      <c r="B101" s="139" t="s">
        <v>98</v>
      </c>
      <c r="C101" s="139" t="s">
        <v>519</v>
      </c>
      <c r="G101" s="139" t="s">
        <v>461</v>
      </c>
      <c r="H101" s="139" t="s">
        <v>103</v>
      </c>
      <c r="AD101"/>
      <c r="AE101"/>
      <c r="AF101"/>
      <c r="AG101"/>
      <c r="AH101" s="97"/>
    </row>
    <row r="102" spans="1:43" ht="15" x14ac:dyDescent="0.25">
      <c r="A102" s="36" t="s">
        <v>294</v>
      </c>
      <c r="B102" s="139" t="s">
        <v>98</v>
      </c>
      <c r="C102" s="139" t="s">
        <v>519</v>
      </c>
      <c r="G102" s="139" t="s">
        <v>468</v>
      </c>
      <c r="H102" s="139" t="s">
        <v>103</v>
      </c>
      <c r="AD102"/>
      <c r="AE102"/>
      <c r="AF102"/>
      <c r="AG102"/>
      <c r="AH102" s="97"/>
    </row>
    <row r="103" spans="1:43" ht="15" x14ac:dyDescent="0.25">
      <c r="A103" s="36" t="s">
        <v>296</v>
      </c>
      <c r="B103" s="139" t="s">
        <v>98</v>
      </c>
      <c r="C103" s="139" t="s">
        <v>533</v>
      </c>
      <c r="F103" s="139" t="s">
        <v>474</v>
      </c>
      <c r="G103" s="139" t="s">
        <v>477</v>
      </c>
      <c r="H103" s="139" t="s">
        <v>533</v>
      </c>
      <c r="AD103"/>
      <c r="AE103"/>
      <c r="AF103"/>
      <c r="AG103"/>
      <c r="AH103" s="97"/>
    </row>
    <row r="104" spans="1:43" ht="15" x14ac:dyDescent="0.25">
      <c r="A104" s="36" t="s">
        <v>298</v>
      </c>
      <c r="B104" s="139" t="s">
        <v>98</v>
      </c>
      <c r="C104" s="139" t="s">
        <v>533</v>
      </c>
      <c r="G104" s="139" t="s">
        <v>479</v>
      </c>
      <c r="H104" s="139" t="s">
        <v>533</v>
      </c>
      <c r="AD104"/>
      <c r="AE104"/>
      <c r="AF104"/>
      <c r="AG104"/>
      <c r="AH104" s="97"/>
    </row>
    <row r="105" spans="1:43" ht="15" x14ac:dyDescent="0.25">
      <c r="A105" s="36" t="s">
        <v>299</v>
      </c>
      <c r="B105" s="139" t="s">
        <v>98</v>
      </c>
      <c r="C105" s="139" t="s">
        <v>533</v>
      </c>
      <c r="G105" s="139" t="s">
        <v>480</v>
      </c>
      <c r="H105" s="139" t="s">
        <v>103</v>
      </c>
      <c r="AD105"/>
      <c r="AE105"/>
      <c r="AF105"/>
      <c r="AG105"/>
      <c r="AH105" s="97"/>
    </row>
    <row r="106" spans="1:43" ht="15" x14ac:dyDescent="0.25">
      <c r="A106" s="36" t="s">
        <v>301</v>
      </c>
      <c r="B106" s="139" t="s">
        <v>98</v>
      </c>
      <c r="C106" s="139" t="s">
        <v>533</v>
      </c>
      <c r="G106" s="139" t="s">
        <v>481</v>
      </c>
      <c r="H106" s="139" t="s">
        <v>519</v>
      </c>
      <c r="AD106"/>
      <c r="AE106"/>
      <c r="AF106"/>
      <c r="AG106"/>
      <c r="AH106" s="97"/>
    </row>
    <row r="107" spans="1:43" ht="15" x14ac:dyDescent="0.25">
      <c r="A107" s="36" t="s">
        <v>260</v>
      </c>
      <c r="B107" s="139" t="s">
        <v>98</v>
      </c>
      <c r="C107" s="139" t="s">
        <v>533</v>
      </c>
      <c r="F107" s="139" t="s">
        <v>1953</v>
      </c>
      <c r="AD107"/>
      <c r="AE107"/>
      <c r="AF107"/>
      <c r="AG107"/>
      <c r="AH107" s="97"/>
    </row>
    <row r="108" spans="1:43" ht="15" x14ac:dyDescent="0.25">
      <c r="A108" s="36" t="s">
        <v>262</v>
      </c>
      <c r="B108" s="139" t="s">
        <v>98</v>
      </c>
      <c r="C108" s="139" t="s">
        <v>533</v>
      </c>
      <c r="F108"/>
      <c r="G108"/>
      <c r="H108"/>
      <c r="AD108"/>
      <c r="AE108"/>
      <c r="AF108"/>
      <c r="AG108"/>
      <c r="AH108" s="97"/>
    </row>
    <row r="109" spans="1:43" ht="15" x14ac:dyDescent="0.25">
      <c r="A109" s="36" t="s">
        <v>264</v>
      </c>
      <c r="B109" s="139" t="s">
        <v>98</v>
      </c>
      <c r="C109" s="139" t="s">
        <v>533</v>
      </c>
      <c r="AD109"/>
      <c r="AE109"/>
      <c r="AF109"/>
      <c r="AG109"/>
      <c r="AH109" s="97"/>
    </row>
    <row r="110" spans="1:43" ht="15" x14ac:dyDescent="0.25">
      <c r="A110" s="36" t="s">
        <v>265</v>
      </c>
      <c r="B110" s="139" t="s">
        <v>1064</v>
      </c>
      <c r="C110" s="139" t="s">
        <v>103</v>
      </c>
      <c r="AD110"/>
      <c r="AE110"/>
      <c r="AF110"/>
      <c r="AG110"/>
      <c r="AH110" s="97"/>
    </row>
    <row r="111" spans="1:43" ht="15" x14ac:dyDescent="0.25">
      <c r="A111" s="36" t="s">
        <v>267</v>
      </c>
      <c r="B111" s="139" t="s">
        <v>98</v>
      </c>
      <c r="C111" s="139" t="s">
        <v>103</v>
      </c>
      <c r="AD111"/>
      <c r="AE111"/>
      <c r="AF111"/>
      <c r="AG111"/>
      <c r="AH111" s="97"/>
    </row>
    <row r="112" spans="1:43" ht="15" x14ac:dyDescent="0.25">
      <c r="A112" s="36" t="s">
        <v>269</v>
      </c>
      <c r="B112" s="139" t="s">
        <v>1135</v>
      </c>
      <c r="C112" s="139" t="s">
        <v>103</v>
      </c>
      <c r="AD112"/>
      <c r="AE112"/>
      <c r="AF112"/>
      <c r="AG112"/>
      <c r="AH112" s="97"/>
    </row>
    <row r="113" spans="1:34" ht="15" x14ac:dyDescent="0.25">
      <c r="A113" s="36" t="s">
        <v>271</v>
      </c>
      <c r="B113" s="139" t="s">
        <v>98</v>
      </c>
      <c r="C113" s="139" t="s">
        <v>533</v>
      </c>
      <c r="AD113"/>
      <c r="AE113"/>
      <c r="AF113"/>
      <c r="AG113"/>
      <c r="AH113" s="97"/>
    </row>
    <row r="114" spans="1:34" ht="15" x14ac:dyDescent="0.25">
      <c r="A114" s="36" t="s">
        <v>273</v>
      </c>
      <c r="B114" s="139" t="s">
        <v>1064</v>
      </c>
      <c r="C114" s="139" t="s">
        <v>103</v>
      </c>
      <c r="AD114"/>
      <c r="AE114"/>
      <c r="AF114"/>
      <c r="AG114"/>
      <c r="AH114" s="97"/>
    </row>
    <row r="115" spans="1:34" ht="15" x14ac:dyDescent="0.25">
      <c r="A115" s="36" t="s">
        <v>275</v>
      </c>
      <c r="B115" s="139" t="s">
        <v>98</v>
      </c>
      <c r="C115" s="139" t="s">
        <v>533</v>
      </c>
      <c r="AD115"/>
      <c r="AE115"/>
      <c r="AF115"/>
      <c r="AG115"/>
      <c r="AH115" s="97"/>
    </row>
    <row r="116" spans="1:34" ht="15" x14ac:dyDescent="0.25">
      <c r="A116" s="36" t="s">
        <v>277</v>
      </c>
      <c r="B116" s="139" t="s">
        <v>98</v>
      </c>
      <c r="C116" s="139" t="s">
        <v>533</v>
      </c>
      <c r="AD116"/>
      <c r="AE116"/>
      <c r="AF116"/>
      <c r="AG116"/>
      <c r="AH116" s="97"/>
    </row>
    <row r="117" spans="1:34" x14ac:dyDescent="0.2">
      <c r="A117" s="36" t="s">
        <v>278</v>
      </c>
      <c r="B117" s="139" t="s">
        <v>98</v>
      </c>
      <c r="C117" s="139" t="s">
        <v>533</v>
      </c>
    </row>
    <row r="118" spans="1:34" x14ac:dyDescent="0.2">
      <c r="A118" s="36" t="s">
        <v>280</v>
      </c>
      <c r="B118" s="139" t="s">
        <v>98</v>
      </c>
      <c r="C118" s="139" t="s">
        <v>533</v>
      </c>
    </row>
    <row r="119" spans="1:34" x14ac:dyDescent="0.2">
      <c r="A119" s="36" t="s">
        <v>281</v>
      </c>
      <c r="B119" s="139" t="s">
        <v>98</v>
      </c>
      <c r="C119" s="139" t="s">
        <v>533</v>
      </c>
    </row>
    <row r="120" spans="1:34" x14ac:dyDescent="0.2">
      <c r="A120" s="36" t="s">
        <v>283</v>
      </c>
      <c r="B120" s="139" t="s">
        <v>685</v>
      </c>
      <c r="C120" s="139" t="s">
        <v>103</v>
      </c>
    </row>
    <row r="121" spans="1:34" x14ac:dyDescent="0.2">
      <c r="A121" s="36" t="s">
        <v>284</v>
      </c>
      <c r="B121" s="139" t="s">
        <v>98</v>
      </c>
      <c r="C121" s="139" t="s">
        <v>103</v>
      </c>
    </row>
    <row r="122" spans="1:34" x14ac:dyDescent="0.2">
      <c r="A122" s="36" t="s">
        <v>285</v>
      </c>
      <c r="B122" s="139" t="s">
        <v>98</v>
      </c>
      <c r="C122" s="139" t="s">
        <v>533</v>
      </c>
    </row>
    <row r="123" spans="1:34" x14ac:dyDescent="0.2">
      <c r="A123" s="36" t="s">
        <v>287</v>
      </c>
      <c r="B123" s="139" t="s">
        <v>98</v>
      </c>
      <c r="C123" s="139" t="s">
        <v>103</v>
      </c>
    </row>
    <row r="124" spans="1:34" x14ac:dyDescent="0.2">
      <c r="A124" s="36" t="s">
        <v>289</v>
      </c>
      <c r="B124" s="139" t="s">
        <v>98</v>
      </c>
      <c r="C124" s="139" t="s">
        <v>103</v>
      </c>
    </row>
    <row r="125" spans="1:34" x14ac:dyDescent="0.2">
      <c r="A125" s="36" t="s">
        <v>304</v>
      </c>
      <c r="B125" s="139" t="s">
        <v>520</v>
      </c>
      <c r="C125" s="139" t="s">
        <v>103</v>
      </c>
    </row>
    <row r="126" spans="1:34" x14ac:dyDescent="0.2">
      <c r="A126" s="36" t="s">
        <v>306</v>
      </c>
      <c r="B126" s="139" t="s">
        <v>520</v>
      </c>
      <c r="C126" s="139" t="s">
        <v>103</v>
      </c>
    </row>
    <row r="127" spans="1:34" x14ac:dyDescent="0.2">
      <c r="A127" s="36" t="s">
        <v>357</v>
      </c>
      <c r="B127" s="139" t="s">
        <v>98</v>
      </c>
      <c r="C127" s="139" t="s">
        <v>533</v>
      </c>
    </row>
    <row r="128" spans="1:34" x14ac:dyDescent="0.2">
      <c r="A128" s="36" t="s">
        <v>358</v>
      </c>
      <c r="B128" s="139" t="s">
        <v>98</v>
      </c>
      <c r="C128" s="139" t="s">
        <v>533</v>
      </c>
    </row>
    <row r="129" spans="1:3" x14ac:dyDescent="0.2">
      <c r="A129" s="36" t="s">
        <v>360</v>
      </c>
      <c r="B129" s="139" t="s">
        <v>98</v>
      </c>
      <c r="C129" s="139" t="s">
        <v>533</v>
      </c>
    </row>
    <row r="130" spans="1:3" x14ac:dyDescent="0.2">
      <c r="A130" s="36" t="s">
        <v>361</v>
      </c>
      <c r="B130" s="139" t="s">
        <v>98</v>
      </c>
      <c r="C130" s="139" t="s">
        <v>533</v>
      </c>
    </row>
    <row r="131" spans="1:3" x14ac:dyDescent="0.2">
      <c r="A131" s="36" t="s">
        <v>366</v>
      </c>
      <c r="B131" s="139" t="s">
        <v>98</v>
      </c>
      <c r="C131" s="139" t="s">
        <v>103</v>
      </c>
    </row>
    <row r="132" spans="1:3" x14ac:dyDescent="0.2">
      <c r="A132" s="36" t="s">
        <v>368</v>
      </c>
      <c r="B132" s="139" t="s">
        <v>98</v>
      </c>
      <c r="C132" s="139" t="s">
        <v>103</v>
      </c>
    </row>
    <row r="133" spans="1:3" x14ac:dyDescent="0.2">
      <c r="A133" s="36" t="s">
        <v>373</v>
      </c>
      <c r="B133" s="139" t="s">
        <v>98</v>
      </c>
      <c r="C133" s="139" t="s">
        <v>533</v>
      </c>
    </row>
    <row r="134" spans="1:3" x14ac:dyDescent="0.2">
      <c r="A134" s="36" t="s">
        <v>374</v>
      </c>
      <c r="B134" s="139" t="s">
        <v>98</v>
      </c>
      <c r="C134" s="139" t="s">
        <v>533</v>
      </c>
    </row>
    <row r="135" spans="1:3" x14ac:dyDescent="0.2">
      <c r="A135" s="36" t="s">
        <v>375</v>
      </c>
      <c r="B135" s="139" t="s">
        <v>98</v>
      </c>
      <c r="C135" s="139" t="s">
        <v>519</v>
      </c>
    </row>
    <row r="136" spans="1:3" x14ac:dyDescent="0.2">
      <c r="A136" s="36" t="s">
        <v>377</v>
      </c>
      <c r="B136" s="139" t="s">
        <v>685</v>
      </c>
      <c r="C136" s="139" t="s">
        <v>533</v>
      </c>
    </row>
    <row r="137" spans="1:3" x14ac:dyDescent="0.2">
      <c r="A137" s="36" t="s">
        <v>382</v>
      </c>
      <c r="B137" s="139" t="s">
        <v>98</v>
      </c>
      <c r="C137" s="139" t="s">
        <v>103</v>
      </c>
    </row>
    <row r="138" spans="1:3" x14ac:dyDescent="0.2">
      <c r="A138" s="36" t="s">
        <v>383</v>
      </c>
      <c r="B138" s="139" t="s">
        <v>98</v>
      </c>
      <c r="C138" s="139" t="s">
        <v>533</v>
      </c>
    </row>
    <row r="139" spans="1:3" x14ac:dyDescent="0.2">
      <c r="A139" s="36" t="s">
        <v>385</v>
      </c>
      <c r="B139" s="139" t="s">
        <v>98</v>
      </c>
      <c r="C139" s="139" t="s">
        <v>103</v>
      </c>
    </row>
    <row r="140" spans="1:3" x14ac:dyDescent="0.2">
      <c r="A140" s="36" t="s">
        <v>387</v>
      </c>
      <c r="B140" s="139" t="s">
        <v>98</v>
      </c>
      <c r="C140" s="139" t="s">
        <v>103</v>
      </c>
    </row>
    <row r="141" spans="1:3" x14ac:dyDescent="0.2">
      <c r="A141" s="36" t="s">
        <v>389</v>
      </c>
      <c r="B141" s="139" t="s">
        <v>685</v>
      </c>
      <c r="C141" s="139" t="s">
        <v>103</v>
      </c>
    </row>
    <row r="142" spans="1:3" x14ac:dyDescent="0.2">
      <c r="A142" s="36" t="s">
        <v>394</v>
      </c>
      <c r="B142" s="139" t="s">
        <v>98</v>
      </c>
      <c r="C142" s="139" t="s">
        <v>103</v>
      </c>
    </row>
    <row r="143" spans="1:3" x14ac:dyDescent="0.2">
      <c r="A143" s="36" t="s">
        <v>395</v>
      </c>
      <c r="B143" s="139" t="s">
        <v>98</v>
      </c>
      <c r="C143" s="139" t="s">
        <v>103</v>
      </c>
    </row>
    <row r="144" spans="1:3" x14ac:dyDescent="0.2">
      <c r="A144" s="36" t="s">
        <v>397</v>
      </c>
      <c r="B144" s="139" t="s">
        <v>98</v>
      </c>
      <c r="C144" s="139" t="s">
        <v>103</v>
      </c>
    </row>
    <row r="145" spans="1:3" x14ac:dyDescent="0.2">
      <c r="A145" s="36" t="s">
        <v>399</v>
      </c>
      <c r="B145" s="139" t="s">
        <v>98</v>
      </c>
      <c r="C145" s="139" t="s">
        <v>103</v>
      </c>
    </row>
    <row r="146" spans="1:3" x14ac:dyDescent="0.2">
      <c r="A146" s="36" t="s">
        <v>401</v>
      </c>
      <c r="B146" s="139" t="s">
        <v>98</v>
      </c>
      <c r="C146" s="139" t="s">
        <v>103</v>
      </c>
    </row>
    <row r="147" spans="1:3" x14ac:dyDescent="0.2">
      <c r="A147" s="36" t="s">
        <v>403</v>
      </c>
      <c r="B147" s="139" t="s">
        <v>98</v>
      </c>
      <c r="C147" s="139" t="s">
        <v>103</v>
      </c>
    </row>
    <row r="148" spans="1:3" x14ac:dyDescent="0.2">
      <c r="A148" s="36" t="s">
        <v>408</v>
      </c>
      <c r="B148" s="139" t="s">
        <v>98</v>
      </c>
      <c r="C148" s="139" t="s">
        <v>103</v>
      </c>
    </row>
    <row r="149" spans="1:3" x14ac:dyDescent="0.2">
      <c r="A149" s="36" t="s">
        <v>409</v>
      </c>
      <c r="B149" s="139" t="s">
        <v>98</v>
      </c>
      <c r="C149" s="139" t="s">
        <v>103</v>
      </c>
    </row>
    <row r="150" spans="1:3" x14ac:dyDescent="0.2">
      <c r="A150" s="36" t="s">
        <v>410</v>
      </c>
      <c r="B150" s="139" t="s">
        <v>98</v>
      </c>
      <c r="C150" s="139" t="s">
        <v>519</v>
      </c>
    </row>
    <row r="151" spans="1:3" x14ac:dyDescent="0.2">
      <c r="A151" s="36" t="s">
        <v>414</v>
      </c>
      <c r="B151" s="139" t="s">
        <v>685</v>
      </c>
      <c r="C151" s="139" t="s">
        <v>533</v>
      </c>
    </row>
    <row r="152" spans="1:3" x14ac:dyDescent="0.2">
      <c r="A152" s="36" t="s">
        <v>416</v>
      </c>
      <c r="B152" s="139" t="s">
        <v>685</v>
      </c>
      <c r="C152" s="139" t="s">
        <v>533</v>
      </c>
    </row>
    <row r="153" spans="1:3" x14ac:dyDescent="0.2">
      <c r="A153" s="36" t="s">
        <v>418</v>
      </c>
      <c r="B153" s="139" t="s">
        <v>1339</v>
      </c>
      <c r="C153" s="139" t="s">
        <v>533</v>
      </c>
    </row>
    <row r="154" spans="1:3" x14ac:dyDescent="0.2">
      <c r="A154" s="36" t="s">
        <v>420</v>
      </c>
      <c r="B154" s="139" t="s">
        <v>98</v>
      </c>
      <c r="C154" s="139" t="s">
        <v>533</v>
      </c>
    </row>
    <row r="155" spans="1:3" x14ac:dyDescent="0.2">
      <c r="A155" s="36" t="s">
        <v>421</v>
      </c>
      <c r="B155" s="139" t="s">
        <v>98</v>
      </c>
      <c r="C155" s="139" t="s">
        <v>103</v>
      </c>
    </row>
    <row r="156" spans="1:3" x14ac:dyDescent="0.2">
      <c r="A156" s="36" t="s">
        <v>423</v>
      </c>
      <c r="B156" s="139" t="s">
        <v>1339</v>
      </c>
      <c r="C156" s="139" t="s">
        <v>533</v>
      </c>
    </row>
    <row r="157" spans="1:3" x14ac:dyDescent="0.2">
      <c r="A157" s="36" t="s">
        <v>1556</v>
      </c>
      <c r="B157" s="139" t="s">
        <v>98</v>
      </c>
      <c r="C157" s="139" t="s">
        <v>519</v>
      </c>
    </row>
    <row r="158" spans="1:3" x14ac:dyDescent="0.2">
      <c r="A158" s="36" t="s">
        <v>428</v>
      </c>
      <c r="B158" s="139" t="s">
        <v>98</v>
      </c>
      <c r="C158" s="139" t="s">
        <v>103</v>
      </c>
    </row>
    <row r="159" spans="1:3" x14ac:dyDescent="0.2">
      <c r="A159" s="36" t="s">
        <v>429</v>
      </c>
      <c r="B159" s="139" t="s">
        <v>98</v>
      </c>
      <c r="C159" s="139" t="s">
        <v>103</v>
      </c>
    </row>
    <row r="160" spans="1:3" x14ac:dyDescent="0.2">
      <c r="A160" s="36" t="s">
        <v>430</v>
      </c>
      <c r="B160" s="139" t="s">
        <v>98</v>
      </c>
      <c r="C160" s="139" t="s">
        <v>533</v>
      </c>
    </row>
    <row r="161" spans="1:3" x14ac:dyDescent="0.2">
      <c r="A161" s="36" t="s">
        <v>432</v>
      </c>
      <c r="B161" s="139" t="s">
        <v>98</v>
      </c>
      <c r="C161" s="139" t="s">
        <v>533</v>
      </c>
    </row>
    <row r="162" spans="1:3" x14ac:dyDescent="0.2">
      <c r="A162" s="36" t="s">
        <v>434</v>
      </c>
      <c r="B162" s="139" t="s">
        <v>98</v>
      </c>
      <c r="C162" s="139" t="s">
        <v>103</v>
      </c>
    </row>
    <row r="163" spans="1:3" x14ac:dyDescent="0.2">
      <c r="A163" s="36" t="s">
        <v>435</v>
      </c>
      <c r="B163" s="139" t="s">
        <v>98</v>
      </c>
      <c r="C163" s="139" t="s">
        <v>533</v>
      </c>
    </row>
    <row r="164" spans="1:3" x14ac:dyDescent="0.2">
      <c r="A164" s="36" t="s">
        <v>436</v>
      </c>
      <c r="B164" s="139" t="s">
        <v>1064</v>
      </c>
      <c r="C164" s="139" t="s">
        <v>103</v>
      </c>
    </row>
    <row r="165" spans="1:3" x14ac:dyDescent="0.2">
      <c r="A165" s="36" t="s">
        <v>438</v>
      </c>
      <c r="B165" s="139" t="s">
        <v>98</v>
      </c>
      <c r="C165" s="139" t="s">
        <v>103</v>
      </c>
    </row>
    <row r="166" spans="1:3" x14ac:dyDescent="0.2">
      <c r="A166" s="36" t="s">
        <v>439</v>
      </c>
      <c r="B166" s="139" t="s">
        <v>98</v>
      </c>
      <c r="C166" s="139" t="s">
        <v>103</v>
      </c>
    </row>
    <row r="167" spans="1:3" x14ac:dyDescent="0.2">
      <c r="A167" s="36" t="s">
        <v>444</v>
      </c>
      <c r="B167" s="139" t="s">
        <v>98</v>
      </c>
      <c r="C167" s="139" t="s">
        <v>103</v>
      </c>
    </row>
    <row r="168" spans="1:3" x14ac:dyDescent="0.2">
      <c r="A168" s="36" t="s">
        <v>446</v>
      </c>
      <c r="B168" s="139" t="s">
        <v>98</v>
      </c>
      <c r="C168" s="139" t="s">
        <v>103</v>
      </c>
    </row>
    <row r="169" spans="1:3" x14ac:dyDescent="0.2">
      <c r="A169" s="36" t="s">
        <v>447</v>
      </c>
      <c r="B169" s="139" t="s">
        <v>98</v>
      </c>
      <c r="C169" s="139" t="s">
        <v>103</v>
      </c>
    </row>
    <row r="170" spans="1:3" x14ac:dyDescent="0.2">
      <c r="A170" s="36" t="s">
        <v>449</v>
      </c>
      <c r="B170" s="139" t="s">
        <v>98</v>
      </c>
      <c r="C170" s="139" t="s">
        <v>103</v>
      </c>
    </row>
    <row r="171" spans="1:3" x14ac:dyDescent="0.2">
      <c r="A171" s="36" t="s">
        <v>451</v>
      </c>
      <c r="B171" s="139" t="s">
        <v>98</v>
      </c>
      <c r="C171" s="139" t="s">
        <v>103</v>
      </c>
    </row>
    <row r="172" spans="1:3" x14ac:dyDescent="0.2">
      <c r="A172" s="36" t="s">
        <v>452</v>
      </c>
      <c r="B172" s="139" t="s">
        <v>98</v>
      </c>
      <c r="C172" s="139" t="s">
        <v>103</v>
      </c>
    </row>
    <row r="173" spans="1:3" x14ac:dyDescent="0.2">
      <c r="A173" s="36" t="s">
        <v>457</v>
      </c>
      <c r="B173" s="139" t="s">
        <v>98</v>
      </c>
      <c r="C173" s="139" t="s">
        <v>103</v>
      </c>
    </row>
    <row r="174" spans="1:3" x14ac:dyDescent="0.2">
      <c r="A174" s="36" t="s">
        <v>459</v>
      </c>
      <c r="B174" s="139" t="s">
        <v>685</v>
      </c>
      <c r="C174" s="139" t="s">
        <v>103</v>
      </c>
    </row>
    <row r="175" spans="1:3" x14ac:dyDescent="0.2">
      <c r="A175" s="36" t="s">
        <v>461</v>
      </c>
      <c r="B175" s="139" t="s">
        <v>685</v>
      </c>
      <c r="C175" s="139" t="s">
        <v>103</v>
      </c>
    </row>
    <row r="176" spans="1:3" x14ac:dyDescent="0.2">
      <c r="A176" s="36" t="s">
        <v>463</v>
      </c>
      <c r="B176" s="139" t="s">
        <v>685</v>
      </c>
      <c r="C176" s="139" t="s">
        <v>103</v>
      </c>
    </row>
    <row r="177" spans="1:3" x14ac:dyDescent="0.2">
      <c r="A177" s="36" t="s">
        <v>465</v>
      </c>
      <c r="B177" s="139" t="s">
        <v>98</v>
      </c>
      <c r="C177" s="139" t="s">
        <v>533</v>
      </c>
    </row>
    <row r="178" spans="1:3" x14ac:dyDescent="0.2">
      <c r="A178" s="36" t="s">
        <v>468</v>
      </c>
      <c r="B178" s="139" t="s">
        <v>98</v>
      </c>
      <c r="C178" s="139" t="s">
        <v>103</v>
      </c>
    </row>
    <row r="179" spans="1:3" x14ac:dyDescent="0.2">
      <c r="A179" s="36" t="s">
        <v>470</v>
      </c>
      <c r="B179" s="139" t="s">
        <v>98</v>
      </c>
      <c r="C179" s="139" t="s">
        <v>103</v>
      </c>
    </row>
    <row r="180" spans="1:3" x14ac:dyDescent="0.2">
      <c r="A180" s="36" t="s">
        <v>472</v>
      </c>
      <c r="B180" s="139" t="s">
        <v>98</v>
      </c>
      <c r="C180" s="139" t="s">
        <v>103</v>
      </c>
    </row>
    <row r="181" spans="1:3" x14ac:dyDescent="0.2">
      <c r="A181" s="36" t="s">
        <v>473</v>
      </c>
      <c r="B181" s="139" t="s">
        <v>98</v>
      </c>
      <c r="C181" s="139" t="s">
        <v>103</v>
      </c>
    </row>
    <row r="182" spans="1:3" x14ac:dyDescent="0.2">
      <c r="A182" s="36" t="s">
        <v>477</v>
      </c>
      <c r="B182" s="139" t="s">
        <v>98</v>
      </c>
      <c r="C182" s="139" t="s">
        <v>533</v>
      </c>
    </row>
    <row r="183" spans="1:3" x14ac:dyDescent="0.2">
      <c r="A183" s="36" t="s">
        <v>479</v>
      </c>
      <c r="B183" s="139" t="s">
        <v>98</v>
      </c>
      <c r="C183" s="139" t="s">
        <v>533</v>
      </c>
    </row>
    <row r="184" spans="1:3" x14ac:dyDescent="0.2">
      <c r="A184" s="36" t="s">
        <v>480</v>
      </c>
      <c r="B184" s="139" t="s">
        <v>98</v>
      </c>
      <c r="C184" s="139" t="s">
        <v>103</v>
      </c>
    </row>
    <row r="185" spans="1:3" x14ac:dyDescent="0.2">
      <c r="A185" s="36" t="s">
        <v>481</v>
      </c>
      <c r="B185" s="139" t="s">
        <v>520</v>
      </c>
      <c r="C185" s="139" t="s">
        <v>519</v>
      </c>
    </row>
  </sheetData>
  <dataConsolidate/>
  <mergeCells count="14">
    <mergeCell ref="AS33:AT33"/>
    <mergeCell ref="AO2:AP2"/>
    <mergeCell ref="AQ2:AR2"/>
    <mergeCell ref="AS2:AT2"/>
    <mergeCell ref="V27:V29"/>
    <mergeCell ref="V30:V32"/>
    <mergeCell ref="W27:W29"/>
    <mergeCell ref="W30:W32"/>
    <mergeCell ref="AM28:AM30"/>
    <mergeCell ref="AM4:AM8"/>
    <mergeCell ref="AM12:AM23"/>
    <mergeCell ref="AM24:AM27"/>
    <mergeCell ref="AO33:AP33"/>
    <mergeCell ref="AQ33:AR33"/>
  </mergeCells>
  <pageMargins left="0.7" right="0.7" top="0.75" bottom="0.75" header="0.3" footer="0.3"/>
  <pageSetup orientation="portrait" horizontalDpi="4294967295" verticalDpi="4294967295" r:id="rId12"/>
  <drawing r:id="rId1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134</v>
      </c>
      <c r="O10" s="2"/>
    </row>
    <row r="11" spans="2:24" ht="3.95" customHeight="1" x14ac:dyDescent="0.25">
      <c r="B11" s="2"/>
      <c r="D11" s="6"/>
      <c r="O11" s="2"/>
    </row>
    <row r="12" spans="2:24" ht="36" customHeight="1" x14ac:dyDescent="0.25">
      <c r="B12" s="2"/>
      <c r="D12" s="329" t="s">
        <v>5</v>
      </c>
      <c r="E12" s="330"/>
      <c r="F12" s="331" t="s">
        <v>135</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597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0.22</v>
      </c>
      <c r="G22" s="328" t="s">
        <v>9</v>
      </c>
      <c r="H22" s="328"/>
      <c r="I22" s="17">
        <v>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75" customHeight="1" x14ac:dyDescent="0.25">
      <c r="B59" s="2"/>
      <c r="D59" s="328" t="s">
        <v>34</v>
      </c>
      <c r="E59" s="328"/>
      <c r="F59" s="335" t="s">
        <v>598</v>
      </c>
      <c r="G59" s="335"/>
      <c r="H59" s="335"/>
      <c r="I59" s="335"/>
      <c r="J59" s="335"/>
      <c r="K59" s="335"/>
      <c r="L59" s="335"/>
      <c r="M59" s="335"/>
      <c r="O59" s="2"/>
    </row>
    <row r="60" spans="2:15" ht="27" customHeight="1" x14ac:dyDescent="0.25">
      <c r="B60" s="2"/>
      <c r="D60" s="350" t="s">
        <v>35</v>
      </c>
      <c r="E60" s="350"/>
      <c r="F60" s="335" t="s">
        <v>599</v>
      </c>
      <c r="G60" s="335"/>
      <c r="H60" s="335"/>
      <c r="I60" s="335"/>
      <c r="J60" s="335"/>
      <c r="K60" s="335"/>
      <c r="L60" s="335"/>
      <c r="M60" s="335"/>
      <c r="O60" s="2"/>
    </row>
    <row r="61" spans="2:15" ht="27" customHeight="1" x14ac:dyDescent="0.25">
      <c r="B61" s="2"/>
      <c r="D61" s="350" t="s">
        <v>36</v>
      </c>
      <c r="E61" s="350"/>
      <c r="F61" s="335" t="s">
        <v>600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0.29899999999999999</v>
      </c>
      <c r="H80" s="16">
        <v>0.3</v>
      </c>
      <c r="I80" s="16">
        <v>0.59899999999999998</v>
      </c>
      <c r="J80" s="16">
        <v>0.6</v>
      </c>
      <c r="K80" s="16">
        <v>0.89900000000000002</v>
      </c>
      <c r="L80" s="16">
        <v>0.9</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0.499</v>
      </c>
      <c r="H86" s="16">
        <v>0.5</v>
      </c>
      <c r="I86" s="16">
        <v>0.749</v>
      </c>
      <c r="J86" s="16">
        <v>0.75</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59" t="s">
        <v>90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601</v>
      </c>
      <c r="G97" s="335"/>
      <c r="H97" s="335"/>
      <c r="I97" s="335"/>
      <c r="J97" s="335"/>
      <c r="K97" s="335"/>
      <c r="L97" s="335"/>
      <c r="M97" s="335"/>
      <c r="O97" s="2"/>
    </row>
    <row r="98" spans="2:15" ht="28.5" customHeight="1" x14ac:dyDescent="0.25">
      <c r="B98" s="2"/>
      <c r="D98" s="350" t="s">
        <v>36</v>
      </c>
      <c r="E98" s="350"/>
      <c r="F98" s="335" t="s">
        <v>601</v>
      </c>
      <c r="G98" s="335"/>
      <c r="H98" s="335"/>
      <c r="I98" s="335"/>
      <c r="J98" s="335"/>
      <c r="K98" s="335"/>
      <c r="L98" s="335"/>
      <c r="M98" s="335"/>
      <c r="O98" s="2"/>
    </row>
    <row r="99" spans="2:15" ht="3.95" customHeight="1" x14ac:dyDescent="0.25">
      <c r="B99" s="2"/>
      <c r="O99" s="2"/>
    </row>
    <row r="100" spans="2:15" ht="240" customHeight="1" x14ac:dyDescent="0.25">
      <c r="B100" s="2"/>
      <c r="D100" s="329" t="s">
        <v>62</v>
      </c>
      <c r="E100" s="330"/>
      <c r="F100" s="331" t="s">
        <v>91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140</v>
      </c>
      <c r="K103" s="21"/>
      <c r="O103" s="2"/>
    </row>
    <row r="104" spans="2:15" ht="27.75" customHeight="1" x14ac:dyDescent="0.25">
      <c r="B104" s="2"/>
      <c r="D104" s="322"/>
      <c r="E104" s="323"/>
      <c r="F104" s="19" t="s">
        <v>67</v>
      </c>
      <c r="G104" s="356" t="s">
        <v>135</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Director(a) Primera Infancia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31" priority="31">
      <formula>+IF($F$43="no",1,0)</formula>
    </cfRule>
  </conditionalFormatting>
  <conditionalFormatting sqref="F32:M33">
    <cfRule type="expression" dxfId="3230" priority="30">
      <formula>+IF($Q$30="NA",1,0)</formula>
    </cfRule>
  </conditionalFormatting>
  <conditionalFormatting sqref="F33:M33">
    <cfRule type="expression" dxfId="3229" priority="29">
      <formula>+IF($Q$33=0,1,0)</formula>
    </cfRule>
  </conditionalFormatting>
  <conditionalFormatting sqref="F47:M47">
    <cfRule type="expression" dxfId="3228" priority="28">
      <formula>+IF($Q$47=0,1,0)</formula>
    </cfRule>
  </conditionalFormatting>
  <conditionalFormatting sqref="F73:G73">
    <cfRule type="cellIs" dxfId="3227" priority="14" operator="equal">
      <formula>"optimo"</formula>
    </cfRule>
    <cfRule type="cellIs" dxfId="3226" priority="15" operator="equal">
      <formula>"critico"</formula>
    </cfRule>
  </conditionalFormatting>
  <conditionalFormatting sqref="H73:I73">
    <cfRule type="cellIs" dxfId="3225" priority="12" operator="equal">
      <formula>"Adecuado"</formula>
    </cfRule>
    <cfRule type="cellIs" dxfId="3224" priority="13" operator="equal">
      <formula>"en riesgo"</formula>
    </cfRule>
  </conditionalFormatting>
  <conditionalFormatting sqref="J73:K73">
    <cfRule type="cellIs" dxfId="3223" priority="10" operator="equal">
      <formula>"Adecuado"</formula>
    </cfRule>
    <cfRule type="cellIs" dxfId="3222" priority="11" operator="equal">
      <formula>"en riesgo"</formula>
    </cfRule>
  </conditionalFormatting>
  <conditionalFormatting sqref="L73:M73">
    <cfRule type="cellIs" dxfId="3221" priority="8" operator="equal">
      <formula>"optimo"</formula>
    </cfRule>
    <cfRule type="cellIs" dxfId="3220" priority="9" operator="equal">
      <formula>"critico"</formula>
    </cfRule>
  </conditionalFormatting>
  <conditionalFormatting sqref="F75:M86">
    <cfRule type="expression" dxfId="3219" priority="7">
      <formula>+IF($AK75=0,1)</formula>
    </cfRule>
  </conditionalFormatting>
  <conditionalFormatting sqref="F103:G104">
    <cfRule type="expression" dxfId="3218" priority="6">
      <formula>+IF($G$102="No",1,0)</formula>
    </cfRule>
  </conditionalFormatting>
  <conditionalFormatting sqref="F51">
    <cfRule type="expression" dxfId="3217" priority="5">
      <formula>+IF($F$43="no",1,0)</formula>
    </cfRule>
  </conditionalFormatting>
  <conditionalFormatting sqref="I51">
    <cfRule type="expression" dxfId="321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2">
    <tabColor rgb="FF0070C0"/>
  </sheetPr>
  <dimension ref="B1:AZ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470</v>
      </c>
      <c r="O10" s="2"/>
    </row>
    <row r="11" spans="2:24" ht="3.95" customHeight="1" x14ac:dyDescent="0.25">
      <c r="B11" s="2"/>
      <c r="D11" s="6"/>
      <c r="O11" s="2"/>
    </row>
    <row r="12" spans="2:24" ht="36" customHeight="1" x14ac:dyDescent="0.25">
      <c r="B12" s="2"/>
      <c r="D12" s="329" t="s">
        <v>5</v>
      </c>
      <c r="E12" s="330"/>
      <c r="F12" s="331" t="s">
        <v>471</v>
      </c>
      <c r="G12" s="332"/>
      <c r="H12" s="332"/>
      <c r="I12" s="332"/>
      <c r="J12" s="332"/>
      <c r="K12" s="332"/>
      <c r="L12" s="332"/>
      <c r="M12" s="333"/>
      <c r="O12" s="2"/>
      <c r="W12" s="3" t="str">
        <f>+F23</f>
        <v>Trimestral</v>
      </c>
      <c r="X12" s="3" t="str">
        <f>+F71</f>
        <v>Septiembre</v>
      </c>
    </row>
    <row r="13" spans="2:24" ht="3.95" customHeight="1" x14ac:dyDescent="0.25">
      <c r="B13" s="2"/>
      <c r="O13" s="2"/>
    </row>
    <row r="14" spans="2:24" ht="38.25" customHeight="1" x14ac:dyDescent="0.25">
      <c r="B14" s="2"/>
      <c r="D14" s="329" t="s">
        <v>6</v>
      </c>
      <c r="E14" s="330"/>
      <c r="F14" s="331" t="s">
        <v>1487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0.37</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1621</v>
      </c>
      <c r="G33" s="331" t="s">
        <v>1622</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1488</v>
      </c>
      <c r="G59" s="464"/>
      <c r="H59" s="464"/>
      <c r="I59" s="464"/>
      <c r="J59" s="464"/>
      <c r="K59" s="464"/>
      <c r="L59" s="464"/>
      <c r="M59" s="464"/>
      <c r="O59" s="2"/>
    </row>
    <row r="60" spans="2:15" ht="66" customHeight="1" x14ac:dyDescent="0.25">
      <c r="B60" s="2"/>
      <c r="D60" s="350" t="s">
        <v>35</v>
      </c>
      <c r="E60" s="350"/>
      <c r="F60" s="335" t="s">
        <v>1489</v>
      </c>
      <c r="G60" s="335"/>
      <c r="H60" s="335"/>
      <c r="I60" s="335"/>
      <c r="J60" s="335"/>
      <c r="K60" s="335"/>
      <c r="L60" s="335"/>
      <c r="M60" s="335"/>
      <c r="O60" s="2"/>
    </row>
    <row r="61" spans="2:15" ht="41.25" customHeight="1" x14ac:dyDescent="0.25">
      <c r="B61" s="2"/>
      <c r="D61" s="350" t="s">
        <v>36</v>
      </c>
      <c r="E61" s="350"/>
      <c r="F61" s="465" t="s">
        <v>1490</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9</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52"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52"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52" x14ac:dyDescent="0.25">
      <c r="B83" s="2"/>
      <c r="D83" s="351" t="s">
        <v>55</v>
      </c>
      <c r="E83" s="351"/>
      <c r="F83" s="16" t="s">
        <v>500</v>
      </c>
      <c r="G83" s="16">
        <v>0.19900000000000001</v>
      </c>
      <c r="H83" s="16">
        <v>0.2</v>
      </c>
      <c r="I83" s="16">
        <v>0.3</v>
      </c>
      <c r="J83" s="16">
        <v>0.30099999999999999</v>
      </c>
      <c r="K83" s="16">
        <v>0.499</v>
      </c>
      <c r="L83" s="16">
        <v>0.5</v>
      </c>
      <c r="M83" s="16" t="s">
        <v>500</v>
      </c>
      <c r="O83" s="2"/>
      <c r="P83" s="100"/>
      <c r="Q83" s="100"/>
      <c r="R83" s="100"/>
      <c r="S83" s="100"/>
      <c r="T83" s="100"/>
      <c r="U83" s="100"/>
      <c r="V83" s="100"/>
      <c r="W83" s="100"/>
      <c r="X83" s="100"/>
      <c r="Y83" s="100"/>
      <c r="Z83" s="100"/>
      <c r="AA83" s="100"/>
      <c r="AB83" s="100"/>
      <c r="AC83" s="100"/>
      <c r="AD83" s="100"/>
      <c r="AE83" s="3" t="s">
        <v>55</v>
      </c>
      <c r="AF83" s="3">
        <v>9</v>
      </c>
      <c r="AG83" s="3">
        <f t="shared" si="0"/>
        <v>1</v>
      </c>
      <c r="AH83" s="3">
        <f>+IF(AG83=0,0,IF(AG83=1,(SUM($AG$75:AG83)-1),1))</f>
        <v>0</v>
      </c>
      <c r="AI83" s="3">
        <f t="shared" si="1"/>
        <v>0</v>
      </c>
      <c r="AJ83" s="3">
        <f t="shared" si="2"/>
        <v>1</v>
      </c>
      <c r="AK83" s="3">
        <f t="shared" si="3"/>
        <v>1</v>
      </c>
      <c r="AL83" s="100"/>
      <c r="AM83" s="100"/>
      <c r="AN83" s="100"/>
      <c r="AO83" s="100"/>
      <c r="AP83" s="100"/>
      <c r="AQ83" s="100"/>
      <c r="AR83" s="100"/>
      <c r="AS83" s="100"/>
      <c r="AT83" s="100"/>
      <c r="AU83" s="100"/>
      <c r="AV83" s="100"/>
      <c r="AW83" s="30"/>
      <c r="AX83" s="30"/>
      <c r="AY83" s="30"/>
      <c r="AZ83" s="30"/>
    </row>
    <row r="84" spans="2:52" x14ac:dyDescent="0.25">
      <c r="B84" s="2"/>
      <c r="D84" s="351" t="s">
        <v>56</v>
      </c>
      <c r="E84" s="351"/>
      <c r="F84" s="16" t="s">
        <v>500</v>
      </c>
      <c r="G84" s="16"/>
      <c r="H84" s="16"/>
      <c r="I84" s="16"/>
      <c r="J84" s="16"/>
      <c r="K84" s="16"/>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52" x14ac:dyDescent="0.25">
      <c r="B85" s="2"/>
      <c r="D85" s="351" t="s">
        <v>57</v>
      </c>
      <c r="E85" s="351"/>
      <c r="F85" s="16" t="s">
        <v>500</v>
      </c>
      <c r="G85" s="16"/>
      <c r="H85" s="16"/>
      <c r="I85" s="16"/>
      <c r="J85" s="16"/>
      <c r="K85" s="16"/>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52" x14ac:dyDescent="0.25">
      <c r="B86" s="2"/>
      <c r="D86" s="351" t="s">
        <v>58</v>
      </c>
      <c r="E86" s="351"/>
      <c r="F86" s="16" t="s">
        <v>500</v>
      </c>
      <c r="G86" s="16">
        <v>0.69899999999999995</v>
      </c>
      <c r="H86" s="16">
        <v>0.7</v>
      </c>
      <c r="I86" s="16">
        <v>0.8</v>
      </c>
      <c r="J86" s="16">
        <v>0.80100000000000005</v>
      </c>
      <c r="K86" s="16">
        <v>0.999</v>
      </c>
      <c r="L86" s="16" t="s">
        <v>500</v>
      </c>
      <c r="M86" s="16">
        <v>1</v>
      </c>
      <c r="O86" s="2"/>
      <c r="P86" s="100"/>
      <c r="Q86" s="100"/>
      <c r="R86" s="100"/>
      <c r="S86" s="100"/>
      <c r="T86" s="100"/>
      <c r="U86" s="100"/>
      <c r="V86" s="100"/>
      <c r="W86" s="100"/>
      <c r="X86" s="100"/>
      <c r="Y86" s="100"/>
      <c r="Z86" s="100"/>
      <c r="AA86" s="100"/>
      <c r="AB86" s="100"/>
      <c r="AC86" s="100"/>
      <c r="AD86" s="100"/>
      <c r="AE86" s="3" t="s">
        <v>58</v>
      </c>
      <c r="AF86" s="65">
        <v>12</v>
      </c>
      <c r="AG86" s="3">
        <f t="shared" si="0"/>
        <v>1</v>
      </c>
      <c r="AH86" s="3">
        <f>+IF(AG86=0,0,IF(AG86=1,(SUM($AG$75:AG86)-1),1))</f>
        <v>3</v>
      </c>
      <c r="AI86" s="3">
        <f t="shared" si="1"/>
        <v>1</v>
      </c>
      <c r="AJ86" s="3">
        <f t="shared" si="2"/>
        <v>0</v>
      </c>
      <c r="AK86" s="3">
        <f t="shared" si="3"/>
        <v>1</v>
      </c>
      <c r="AL86" s="100"/>
      <c r="AM86" s="100"/>
      <c r="AN86" s="100"/>
      <c r="AO86" s="100"/>
      <c r="AP86" s="100"/>
      <c r="AQ86" s="100"/>
      <c r="AR86" s="100"/>
      <c r="AS86" s="100"/>
      <c r="AT86" s="100"/>
      <c r="AU86" s="100"/>
      <c r="AV86" s="100"/>
      <c r="AW86" s="30"/>
      <c r="AX86" s="30"/>
      <c r="AY86" s="30"/>
    </row>
    <row r="87" spans="2:52" ht="3.75" customHeight="1" x14ac:dyDescent="0.25">
      <c r="B87" s="2"/>
      <c r="O87" s="2"/>
    </row>
    <row r="88" spans="2:52" ht="66" customHeight="1" x14ac:dyDescent="0.25">
      <c r="B88" s="2"/>
      <c r="D88" s="329" t="s">
        <v>59</v>
      </c>
      <c r="E88" s="330"/>
      <c r="F88" s="331"/>
      <c r="G88" s="332"/>
      <c r="H88" s="332"/>
      <c r="I88" s="332"/>
      <c r="J88" s="332"/>
      <c r="K88" s="332"/>
      <c r="L88" s="332"/>
      <c r="M88" s="333"/>
      <c r="O88" s="2"/>
    </row>
    <row r="89" spans="2:52" ht="3.95" customHeight="1" x14ac:dyDescent="0.25">
      <c r="B89" s="2"/>
      <c r="O89" s="2"/>
    </row>
    <row r="90" spans="2:52" ht="3" customHeight="1" x14ac:dyDescent="0.25">
      <c r="B90" s="2"/>
      <c r="C90" s="2"/>
      <c r="D90" s="2"/>
      <c r="E90" s="2"/>
      <c r="F90" s="2"/>
      <c r="G90" s="2"/>
      <c r="H90" s="2"/>
      <c r="I90" s="2"/>
      <c r="J90" s="2"/>
      <c r="K90" s="2"/>
      <c r="L90" s="2"/>
      <c r="M90" s="2"/>
      <c r="N90" s="2"/>
      <c r="O90" s="2"/>
    </row>
    <row r="91" spans="2:52" ht="3" customHeight="1" x14ac:dyDescent="0.25"/>
    <row r="92" spans="2:52" ht="3" customHeight="1" x14ac:dyDescent="0.25">
      <c r="B92" s="2"/>
      <c r="C92" s="2"/>
      <c r="D92" s="2"/>
      <c r="E92" s="2"/>
      <c r="F92" s="2"/>
      <c r="G92" s="2"/>
      <c r="H92" s="2"/>
      <c r="I92" s="2"/>
      <c r="J92" s="2"/>
      <c r="K92" s="2"/>
      <c r="L92" s="2"/>
      <c r="M92" s="2"/>
      <c r="N92" s="2"/>
      <c r="O92" s="2"/>
    </row>
    <row r="93" spans="2:52" ht="3.95" customHeight="1" x14ac:dyDescent="0.25">
      <c r="B93" s="2"/>
      <c r="O93" s="2"/>
    </row>
    <row r="94" spans="2:52" x14ac:dyDescent="0.25">
      <c r="B94" s="2"/>
      <c r="D94" s="7" t="s">
        <v>60</v>
      </c>
      <c r="O94" s="2"/>
    </row>
    <row r="95" spans="2:52" ht="3.95" customHeight="1" x14ac:dyDescent="0.25">
      <c r="B95" s="2"/>
      <c r="O95" s="2"/>
    </row>
    <row r="96" spans="2:52" ht="20.100000000000001" customHeight="1" x14ac:dyDescent="0.25">
      <c r="B96" s="2"/>
      <c r="D96" s="328" t="s">
        <v>61</v>
      </c>
      <c r="E96" s="328"/>
      <c r="O96" s="2"/>
    </row>
    <row r="97" spans="2:15" ht="59.25" customHeight="1" x14ac:dyDescent="0.25">
      <c r="B97" s="2"/>
      <c r="D97" s="350" t="s">
        <v>35</v>
      </c>
      <c r="E97" s="350"/>
      <c r="F97" s="335" t="s">
        <v>1491</v>
      </c>
      <c r="G97" s="335"/>
      <c r="H97" s="335"/>
      <c r="I97" s="335"/>
      <c r="J97" s="335"/>
      <c r="K97" s="335"/>
      <c r="L97" s="335"/>
      <c r="M97" s="335"/>
      <c r="O97" s="2"/>
    </row>
    <row r="98" spans="2:15" ht="59.25" customHeight="1" x14ac:dyDescent="0.25">
      <c r="B98" s="2"/>
      <c r="D98" s="350" t="s">
        <v>36</v>
      </c>
      <c r="E98" s="350"/>
      <c r="F98" s="335" t="s">
        <v>1492</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1461</v>
      </c>
      <c r="K103" s="21"/>
      <c r="O103" s="2"/>
    </row>
    <row r="104" spans="2:15" ht="27.75" customHeight="1" x14ac:dyDescent="0.25">
      <c r="B104" s="2"/>
      <c r="D104" s="322"/>
      <c r="E104" s="323"/>
      <c r="F104" s="19" t="s">
        <v>67</v>
      </c>
      <c r="G104" s="324" t="s">
        <v>1462</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36" priority="31">
      <formula>+IF($F$43="no",1,0)</formula>
    </cfRule>
  </conditionalFormatting>
  <conditionalFormatting sqref="F32:M33">
    <cfRule type="expression" dxfId="135" priority="30">
      <formula>+IF($Q$30="NA",1,0)</formula>
    </cfRule>
  </conditionalFormatting>
  <conditionalFormatting sqref="F33:M33">
    <cfRule type="expression" dxfId="134" priority="29">
      <formula>+IF($Q$33=0,1,0)</formula>
    </cfRule>
  </conditionalFormatting>
  <conditionalFormatting sqref="F47:M47">
    <cfRule type="expression" dxfId="133" priority="28">
      <formula>+IF($Q$47=0,1,0)</formula>
    </cfRule>
  </conditionalFormatting>
  <conditionalFormatting sqref="F73:G73">
    <cfRule type="cellIs" dxfId="132" priority="14" operator="equal">
      <formula>"optimo"</formula>
    </cfRule>
    <cfRule type="cellIs" dxfId="131" priority="15" operator="equal">
      <formula>"critico"</formula>
    </cfRule>
  </conditionalFormatting>
  <conditionalFormatting sqref="H73:I73">
    <cfRule type="cellIs" dxfId="130" priority="12" operator="equal">
      <formula>"Adecuado"</formula>
    </cfRule>
    <cfRule type="cellIs" dxfId="129" priority="13" operator="equal">
      <formula>"en riesgo"</formula>
    </cfRule>
  </conditionalFormatting>
  <conditionalFormatting sqref="J73:K73">
    <cfRule type="cellIs" dxfId="128" priority="10" operator="equal">
      <formula>"Adecuado"</formula>
    </cfRule>
    <cfRule type="cellIs" dxfId="127" priority="11" operator="equal">
      <formula>"en riesgo"</formula>
    </cfRule>
  </conditionalFormatting>
  <conditionalFormatting sqref="L73:M73">
    <cfRule type="cellIs" dxfId="126" priority="8" operator="equal">
      <formula>"optimo"</formula>
    </cfRule>
    <cfRule type="cellIs" dxfId="125" priority="9" operator="equal">
      <formula>"critico"</formula>
    </cfRule>
  </conditionalFormatting>
  <conditionalFormatting sqref="F75:M86">
    <cfRule type="expression" dxfId="124" priority="7">
      <formula>+IF($AK75=0,1)</formula>
    </cfRule>
  </conditionalFormatting>
  <conditionalFormatting sqref="F103:G104">
    <cfRule type="expression" dxfId="123" priority="6">
      <formula>+IF($G$102="No",1,0)</formula>
    </cfRule>
  </conditionalFormatting>
  <conditionalFormatting sqref="F51">
    <cfRule type="expression" dxfId="122" priority="5">
      <formula>+IF($F$43="no",1,0)</formula>
    </cfRule>
  </conditionalFormatting>
  <conditionalFormatting sqref="I51">
    <cfRule type="expression" dxfId="12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3">
    <tabColor rgb="FF0070C0"/>
  </sheetPr>
  <dimension ref="B1:AV113"/>
  <sheetViews>
    <sheetView topLeftCell="A46"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472</v>
      </c>
      <c r="O10" s="2"/>
    </row>
    <row r="11" spans="2:24" ht="3.95" customHeight="1" x14ac:dyDescent="0.25">
      <c r="B11" s="2"/>
      <c r="D11" s="6"/>
      <c r="O11" s="2"/>
    </row>
    <row r="12" spans="2:24" ht="36" customHeight="1" x14ac:dyDescent="0.25">
      <c r="B12" s="2"/>
      <c r="D12" s="329" t="s">
        <v>5</v>
      </c>
      <c r="E12" s="330"/>
      <c r="F12" s="331" t="s">
        <v>1481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1482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v>1</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1621</v>
      </c>
      <c r="G33" s="331" t="s">
        <v>1622</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64" t="s">
        <v>1483</v>
      </c>
      <c r="G59" s="464"/>
      <c r="H59" s="464"/>
      <c r="I59" s="464"/>
      <c r="J59" s="464"/>
      <c r="K59" s="464"/>
      <c r="L59" s="464"/>
      <c r="M59" s="464"/>
      <c r="O59" s="2"/>
    </row>
    <row r="60" spans="2:15" ht="42.75" customHeight="1" x14ac:dyDescent="0.25">
      <c r="B60" s="2"/>
      <c r="D60" s="350" t="s">
        <v>35</v>
      </c>
      <c r="E60" s="350"/>
      <c r="F60" s="335" t="s">
        <v>1484</v>
      </c>
      <c r="G60" s="335"/>
      <c r="H60" s="335"/>
      <c r="I60" s="335"/>
      <c r="J60" s="335"/>
      <c r="K60" s="335"/>
      <c r="L60" s="335"/>
      <c r="M60" s="335"/>
      <c r="O60" s="2"/>
    </row>
    <row r="61" spans="2:15" ht="42.75" customHeight="1" x14ac:dyDescent="0.25">
      <c r="B61" s="2"/>
      <c r="D61" s="350" t="s">
        <v>36</v>
      </c>
      <c r="E61" s="350"/>
      <c r="F61" s="465" t="s">
        <v>1485</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0.66900000000000004</v>
      </c>
      <c r="H77" s="16">
        <v>0.67</v>
      </c>
      <c r="I77" s="16">
        <v>0.88900000000000001</v>
      </c>
      <c r="J77" s="16">
        <v>0.89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0.72899999999999998</v>
      </c>
      <c r="H83" s="16">
        <v>0.73</v>
      </c>
      <c r="I83" s="16">
        <v>0.90900000000000003</v>
      </c>
      <c r="J83" s="16">
        <v>0.91</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0.629</v>
      </c>
      <c r="H86" s="16">
        <v>0.63</v>
      </c>
      <c r="I86" s="16">
        <v>0.749</v>
      </c>
      <c r="J86" s="16">
        <v>0.75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1940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6.5" customHeight="1" x14ac:dyDescent="0.25">
      <c r="B97" s="2"/>
      <c r="D97" s="350" t="s">
        <v>35</v>
      </c>
      <c r="E97" s="350"/>
      <c r="F97" s="335" t="s">
        <v>1486</v>
      </c>
      <c r="G97" s="335"/>
      <c r="H97" s="335"/>
      <c r="I97" s="335"/>
      <c r="J97" s="335"/>
      <c r="K97" s="335"/>
      <c r="L97" s="335"/>
      <c r="M97" s="335"/>
      <c r="O97" s="2"/>
    </row>
    <row r="98" spans="2:15" ht="46.5" customHeight="1" x14ac:dyDescent="0.25">
      <c r="B98" s="2"/>
      <c r="D98" s="350" t="s">
        <v>36</v>
      </c>
      <c r="E98" s="350"/>
      <c r="F98" s="335" t="s">
        <v>1486</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1941</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1463</v>
      </c>
      <c r="K103" s="21"/>
      <c r="O103" s="2"/>
    </row>
    <row r="104" spans="2:15" ht="27.75" customHeight="1" x14ac:dyDescent="0.25">
      <c r="B104" s="2"/>
      <c r="D104" s="322"/>
      <c r="E104" s="323"/>
      <c r="F104" s="19" t="s">
        <v>67</v>
      </c>
      <c r="G104" s="331" t="s">
        <v>1464</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Jefe Oficina de Control Interno</v>
      </c>
      <c r="H108" s="332"/>
      <c r="I108" s="332"/>
      <c r="J108" s="332"/>
      <c r="K108" s="332"/>
      <c r="L108" s="332"/>
      <c r="M108" s="333"/>
      <c r="O108" s="2"/>
    </row>
    <row r="109" spans="2:15" ht="17.25" customHeight="1" x14ac:dyDescent="0.25">
      <c r="B109" s="2"/>
      <c r="D109" s="322"/>
      <c r="E109" s="323"/>
      <c r="F109" s="19" t="s">
        <v>2046</v>
      </c>
      <c r="G109" s="331" t="str">
        <f>+IF(M23="Si","Coordinador(a) Planeación y Sistemas","")</f>
        <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20" priority="33">
      <formula>+IF($F$43="no",1,0)</formula>
    </cfRule>
  </conditionalFormatting>
  <conditionalFormatting sqref="F32:M32">
    <cfRule type="expression" dxfId="119" priority="32">
      <formula>+IF($Q$30="NA",1,0)</formula>
    </cfRule>
  </conditionalFormatting>
  <conditionalFormatting sqref="F47:M47">
    <cfRule type="expression" dxfId="118" priority="30">
      <formula>+IF($Q$47=0,1,0)</formula>
    </cfRule>
  </conditionalFormatting>
  <conditionalFormatting sqref="F73:G73">
    <cfRule type="cellIs" dxfId="117" priority="16" operator="equal">
      <formula>"optimo"</formula>
    </cfRule>
    <cfRule type="cellIs" dxfId="116" priority="17" operator="equal">
      <formula>"critico"</formula>
    </cfRule>
  </conditionalFormatting>
  <conditionalFormatting sqref="H73:I73">
    <cfRule type="cellIs" dxfId="115" priority="14" operator="equal">
      <formula>"Adecuado"</formula>
    </cfRule>
    <cfRule type="cellIs" dxfId="114" priority="15" operator="equal">
      <formula>"en riesgo"</formula>
    </cfRule>
  </conditionalFormatting>
  <conditionalFormatting sqref="J73:K73">
    <cfRule type="cellIs" dxfId="113" priority="12" operator="equal">
      <formula>"Adecuado"</formula>
    </cfRule>
    <cfRule type="cellIs" dxfId="112" priority="13" operator="equal">
      <formula>"en riesgo"</formula>
    </cfRule>
  </conditionalFormatting>
  <conditionalFormatting sqref="L73:M73">
    <cfRule type="cellIs" dxfId="111" priority="10" operator="equal">
      <formula>"optimo"</formula>
    </cfRule>
    <cfRule type="cellIs" dxfId="110" priority="11" operator="equal">
      <formula>"critico"</formula>
    </cfRule>
  </conditionalFormatting>
  <conditionalFormatting sqref="F75:M86">
    <cfRule type="expression" dxfId="109" priority="9">
      <formula>+IF($AK75=0,1)</formula>
    </cfRule>
  </conditionalFormatting>
  <conditionalFormatting sqref="F103:G104">
    <cfRule type="expression" dxfId="108" priority="8">
      <formula>+IF($G$102="No",1,0)</formula>
    </cfRule>
  </conditionalFormatting>
  <conditionalFormatting sqref="F51">
    <cfRule type="expression" dxfId="107" priority="7">
      <formula>+IF($F$43="no",1,0)</formula>
    </cfRule>
  </conditionalFormatting>
  <conditionalFormatting sqref="I51">
    <cfRule type="expression" dxfId="106" priority="6">
      <formula>+IF($F$51="no",1,0)</formula>
    </cfRule>
  </conditionalFormatting>
  <conditionalFormatting sqref="F33:M33">
    <cfRule type="expression" dxfId="105" priority="5">
      <formula>+IF($Q$30="NA",1,0)</formula>
    </cfRule>
  </conditionalFormatting>
  <conditionalFormatting sqref="F33:M33">
    <cfRule type="expression" dxfId="104"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4">
    <tabColor rgb="FF0070C0"/>
  </sheetPr>
  <dimension ref="B1:AV113"/>
  <sheetViews>
    <sheetView topLeftCell="A67"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473</v>
      </c>
      <c r="O10" s="2"/>
    </row>
    <row r="11" spans="2:24" ht="3.95" customHeight="1" x14ac:dyDescent="0.25">
      <c r="B11" s="2"/>
      <c r="D11" s="6"/>
      <c r="O11" s="2"/>
    </row>
    <row r="12" spans="2:24" ht="36" customHeight="1" x14ac:dyDescent="0.25">
      <c r="B12" s="2"/>
      <c r="D12" s="329" t="s">
        <v>5</v>
      </c>
      <c r="E12" s="330"/>
      <c r="F12" s="331" t="s">
        <v>1475</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1476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evaluacion</v>
      </c>
    </row>
    <row r="31" spans="2:17" ht="24" customHeight="1" x14ac:dyDescent="0.25">
      <c r="B31" s="2"/>
      <c r="D31" s="338"/>
      <c r="E31" s="339"/>
      <c r="F31" s="4" t="s">
        <v>454</v>
      </c>
      <c r="G31" s="331" t="s">
        <v>455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1621</v>
      </c>
      <c r="G33" s="331" t="s">
        <v>1622</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28" t="s">
        <v>34</v>
      </c>
      <c r="E59" s="328"/>
      <c r="F59" s="464" t="s">
        <v>1477</v>
      </c>
      <c r="G59" s="464"/>
      <c r="H59" s="464"/>
      <c r="I59" s="464"/>
      <c r="J59" s="464"/>
      <c r="K59" s="464"/>
      <c r="L59" s="464"/>
      <c r="M59" s="464"/>
      <c r="O59" s="2"/>
    </row>
    <row r="60" spans="2:15" ht="46.5" customHeight="1" x14ac:dyDescent="0.25">
      <c r="B60" s="2"/>
      <c r="D60" s="350" t="s">
        <v>35</v>
      </c>
      <c r="E60" s="350"/>
      <c r="F60" s="335" t="s">
        <v>1478</v>
      </c>
      <c r="G60" s="335"/>
      <c r="H60" s="335"/>
      <c r="I60" s="335"/>
      <c r="J60" s="335"/>
      <c r="K60" s="335"/>
      <c r="L60" s="335"/>
      <c r="M60" s="335"/>
      <c r="O60" s="2"/>
    </row>
    <row r="61" spans="2:15" ht="46.5" customHeight="1" x14ac:dyDescent="0.25">
      <c r="B61" s="2"/>
      <c r="D61" s="350" t="s">
        <v>36</v>
      </c>
      <c r="E61" s="350"/>
      <c r="F61" s="465" t="s">
        <v>1479</v>
      </c>
      <c r="G61" s="466"/>
      <c r="H61" s="466"/>
      <c r="I61" s="466"/>
      <c r="J61" s="466"/>
      <c r="K61" s="466"/>
      <c r="L61" s="466"/>
      <c r="M61" s="467"/>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0.26</v>
      </c>
      <c r="H77" s="16">
        <v>0.26100000000000001</v>
      </c>
      <c r="I77" s="16">
        <v>0.379</v>
      </c>
      <c r="J77" s="16">
        <v>0.38</v>
      </c>
      <c r="K77" s="16">
        <v>0.499</v>
      </c>
      <c r="L77" s="16">
        <v>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0.51</v>
      </c>
      <c r="H80" s="16">
        <v>0.51100000000000001</v>
      </c>
      <c r="I80" s="16">
        <v>0.629</v>
      </c>
      <c r="J80" s="16">
        <v>0.63</v>
      </c>
      <c r="K80" s="16">
        <v>0.749</v>
      </c>
      <c r="L80" s="16">
        <v>0.75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0.76</v>
      </c>
      <c r="H83" s="16">
        <v>0.76100000000000001</v>
      </c>
      <c r="I83" s="16">
        <v>0.879</v>
      </c>
      <c r="J83" s="16">
        <v>0.88</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0.01</v>
      </c>
      <c r="H86" s="16">
        <v>1.0999999999999999E-2</v>
      </c>
      <c r="I86" s="16">
        <v>0.129</v>
      </c>
      <c r="J86" s="16">
        <v>0.13</v>
      </c>
      <c r="K86" s="16">
        <v>0.249</v>
      </c>
      <c r="L86" s="16">
        <v>0.25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00.5" customHeight="1" x14ac:dyDescent="0.25">
      <c r="B88" s="2"/>
      <c r="D88" s="329" t="s">
        <v>59</v>
      </c>
      <c r="E88" s="330"/>
      <c r="F88" s="331" t="s">
        <v>1939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0.25" customHeight="1" x14ac:dyDescent="0.25">
      <c r="B97" s="2"/>
      <c r="D97" s="350" t="s">
        <v>35</v>
      </c>
      <c r="E97" s="350"/>
      <c r="F97" s="335" t="s">
        <v>1480</v>
      </c>
      <c r="G97" s="335"/>
      <c r="H97" s="335"/>
      <c r="I97" s="335"/>
      <c r="J97" s="335"/>
      <c r="K97" s="335"/>
      <c r="L97" s="335"/>
      <c r="M97" s="335"/>
      <c r="O97" s="2"/>
    </row>
    <row r="98" spans="2:15" ht="50.25" customHeight="1" x14ac:dyDescent="0.25">
      <c r="B98" s="2"/>
      <c r="D98" s="350" t="s">
        <v>36</v>
      </c>
      <c r="E98" s="350"/>
      <c r="F98" s="335" t="s">
        <v>1480</v>
      </c>
      <c r="G98" s="335"/>
      <c r="H98" s="335"/>
      <c r="I98" s="335"/>
      <c r="J98" s="335"/>
      <c r="K98" s="335"/>
      <c r="L98" s="335"/>
      <c r="M98" s="335"/>
      <c r="O98" s="2"/>
    </row>
    <row r="99" spans="2:15" ht="3.95" customHeight="1" x14ac:dyDescent="0.25">
      <c r="B99" s="2"/>
      <c r="O99" s="2"/>
    </row>
    <row r="100" spans="2:15" ht="94.5" customHeight="1" x14ac:dyDescent="0.25">
      <c r="B100" s="2"/>
      <c r="D100" s="329" t="s">
        <v>62</v>
      </c>
      <c r="E100" s="330"/>
      <c r="F100" s="331" t="s">
        <v>1465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1466</v>
      </c>
      <c r="K103" s="21"/>
      <c r="O103" s="2"/>
    </row>
    <row r="104" spans="2:15" ht="27.75" customHeight="1" x14ac:dyDescent="0.25">
      <c r="B104" s="2"/>
      <c r="D104" s="322"/>
      <c r="E104" s="323"/>
      <c r="F104" s="19" t="s">
        <v>67</v>
      </c>
      <c r="G104" s="324" t="s">
        <v>1467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Control Interno</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03" priority="33">
      <formula>+IF($F$43="no",1,0)</formula>
    </cfRule>
  </conditionalFormatting>
  <conditionalFormatting sqref="F32:M32">
    <cfRule type="expression" dxfId="102" priority="32">
      <formula>+IF($Q$30="NA",1,0)</formula>
    </cfRule>
  </conditionalFormatting>
  <conditionalFormatting sqref="F47:M47">
    <cfRule type="expression" dxfId="101" priority="30">
      <formula>+IF($Q$47=0,1,0)</formula>
    </cfRule>
  </conditionalFormatting>
  <conditionalFormatting sqref="F73:G73">
    <cfRule type="cellIs" dxfId="100" priority="16" operator="equal">
      <formula>"optimo"</formula>
    </cfRule>
    <cfRule type="cellIs" dxfId="99" priority="17" operator="equal">
      <formula>"critico"</formula>
    </cfRule>
  </conditionalFormatting>
  <conditionalFormatting sqref="H73:I73">
    <cfRule type="cellIs" dxfId="98" priority="14" operator="equal">
      <formula>"Adecuado"</formula>
    </cfRule>
    <cfRule type="cellIs" dxfId="97" priority="15" operator="equal">
      <formula>"en riesgo"</formula>
    </cfRule>
  </conditionalFormatting>
  <conditionalFormatting sqref="J73:K73">
    <cfRule type="cellIs" dxfId="96" priority="12" operator="equal">
      <formula>"Adecuado"</formula>
    </cfRule>
    <cfRule type="cellIs" dxfId="95" priority="13" operator="equal">
      <formula>"en riesgo"</formula>
    </cfRule>
  </conditionalFormatting>
  <conditionalFormatting sqref="L73:M73">
    <cfRule type="cellIs" dxfId="94" priority="10" operator="equal">
      <formula>"optimo"</formula>
    </cfRule>
    <cfRule type="cellIs" dxfId="93" priority="11" operator="equal">
      <formula>"critico"</formula>
    </cfRule>
  </conditionalFormatting>
  <conditionalFormatting sqref="F75:M86">
    <cfRule type="expression" dxfId="92" priority="9">
      <formula>+IF($AK75=0,1)</formula>
    </cfRule>
  </conditionalFormatting>
  <conditionalFormatting sqref="F103:G104">
    <cfRule type="expression" dxfId="91" priority="8">
      <formula>+IF($G$102="No",1,0)</formula>
    </cfRule>
  </conditionalFormatting>
  <conditionalFormatting sqref="F51">
    <cfRule type="expression" dxfId="90" priority="7">
      <formula>+IF($F$43="no",1,0)</formula>
    </cfRule>
  </conditionalFormatting>
  <conditionalFormatting sqref="I51">
    <cfRule type="expression" dxfId="89" priority="6">
      <formula>+IF($F$51="no",1,0)</formula>
    </cfRule>
  </conditionalFormatting>
  <conditionalFormatting sqref="F33:M33">
    <cfRule type="expression" dxfId="88" priority="5">
      <formula>+IF($Q$30="NA",1,0)</formula>
    </cfRule>
  </conditionalFormatting>
  <conditionalFormatting sqref="F33:M33">
    <cfRule type="expression" dxfId="87" priority="4">
      <formula>+IF($Q$33=0,1,0)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5">
    <tabColor rgb="FF0070C0"/>
  </sheetPr>
  <dimension ref="B1:AV113"/>
  <sheetViews>
    <sheetView topLeftCell="A61"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477</v>
      </c>
      <c r="O10" s="2"/>
    </row>
    <row r="11" spans="2:24" ht="3.95" customHeight="1" x14ac:dyDescent="0.25">
      <c r="B11" s="2"/>
      <c r="D11" s="6"/>
      <c r="O11" s="2"/>
    </row>
    <row r="12" spans="2:24" ht="36" customHeight="1" x14ac:dyDescent="0.25">
      <c r="B12" s="2"/>
      <c r="D12" s="329" t="s">
        <v>5</v>
      </c>
      <c r="E12" s="330"/>
      <c r="F12" s="331" t="s">
        <v>478</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1532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29">
        <v>70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calidad</v>
      </c>
    </row>
    <row r="31" spans="2:17" ht="24" customHeight="1" x14ac:dyDescent="0.25">
      <c r="B31" s="2"/>
      <c r="D31" s="338"/>
      <c r="E31" s="339"/>
      <c r="F31" s="4" t="s">
        <v>474</v>
      </c>
      <c r="G31" s="331" t="s">
        <v>475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1533</v>
      </c>
      <c r="G33" s="331" t="s">
        <v>1524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280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72" t="s">
        <v>1534</v>
      </c>
      <c r="G59" s="472"/>
      <c r="H59" s="472"/>
      <c r="I59" s="472"/>
      <c r="J59" s="472"/>
      <c r="K59" s="472"/>
      <c r="L59" s="472"/>
      <c r="M59" s="472"/>
      <c r="O59" s="2"/>
    </row>
    <row r="60" spans="2:15" ht="45" customHeight="1" x14ac:dyDescent="0.25">
      <c r="B60" s="2"/>
      <c r="D60" s="350" t="s">
        <v>35</v>
      </c>
      <c r="E60" s="350"/>
      <c r="F60" s="473" t="s">
        <v>1535</v>
      </c>
      <c r="G60" s="473"/>
      <c r="H60" s="473"/>
      <c r="I60" s="473"/>
      <c r="J60" s="473"/>
      <c r="K60" s="473"/>
      <c r="L60" s="473"/>
      <c r="M60" s="473"/>
      <c r="O60" s="2"/>
    </row>
    <row r="61" spans="2:15" ht="45" customHeight="1" x14ac:dyDescent="0.25">
      <c r="B61" s="2"/>
      <c r="D61" s="350" t="s">
        <v>36</v>
      </c>
      <c r="E61" s="350"/>
      <c r="F61" s="474" t="s">
        <v>1536</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3.9E-2</v>
      </c>
      <c r="H77" s="16">
        <v>0.04</v>
      </c>
      <c r="I77" s="16">
        <v>6.9000000000000006E-2</v>
      </c>
      <c r="J77" s="16">
        <v>7.0000000000000007E-2</v>
      </c>
      <c r="K77" s="16">
        <v>0.13900000000000001</v>
      </c>
      <c r="L77" s="16">
        <v>0.14000000000000001</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0.13900000000000001</v>
      </c>
      <c r="H80" s="16">
        <v>0.14000000000000001</v>
      </c>
      <c r="I80" s="16">
        <v>0.27900000000000003</v>
      </c>
      <c r="J80" s="16">
        <v>0.28000000000000003</v>
      </c>
      <c r="K80" s="16">
        <v>0.41899999999999998</v>
      </c>
      <c r="L80" s="16">
        <v>0.42</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0.41899999999999998</v>
      </c>
      <c r="H83" s="16">
        <v>0.42</v>
      </c>
      <c r="I83" s="16">
        <v>0.56899999999999995</v>
      </c>
      <c r="J83" s="16">
        <v>0.56999999999999995</v>
      </c>
      <c r="K83" s="16">
        <v>0.70899999999999996</v>
      </c>
      <c r="L83" s="16">
        <v>0.71</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0.70899999999999996</v>
      </c>
      <c r="H86" s="16">
        <v>0.71</v>
      </c>
      <c r="I86" s="16">
        <v>0.84899999999999998</v>
      </c>
      <c r="J86" s="16">
        <v>0.85</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47" customHeight="1" x14ac:dyDescent="0.25">
      <c r="B88" s="2"/>
      <c r="D88" s="329" t="s">
        <v>59</v>
      </c>
      <c r="E88" s="330"/>
      <c r="F88" s="331" t="s">
        <v>1898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9.75" customHeight="1" x14ac:dyDescent="0.25">
      <c r="B97" s="2"/>
      <c r="D97" s="350" t="s">
        <v>35</v>
      </c>
      <c r="E97" s="350"/>
      <c r="F97" s="335" t="s">
        <v>1672</v>
      </c>
      <c r="G97" s="335"/>
      <c r="H97" s="335"/>
      <c r="I97" s="335"/>
      <c r="J97" s="335"/>
      <c r="K97" s="335"/>
      <c r="L97" s="335"/>
      <c r="M97" s="335"/>
      <c r="O97" s="2"/>
    </row>
    <row r="98" spans="2:15" ht="39.75" customHeight="1" x14ac:dyDescent="0.25">
      <c r="B98" s="2"/>
      <c r="D98" s="350" t="s">
        <v>36</v>
      </c>
      <c r="E98" s="350"/>
      <c r="F98" s="335" t="s">
        <v>1674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1525</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Aseguramiento a la calidad</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86" priority="31">
      <formula>+IF($F$43="no",1,0)</formula>
    </cfRule>
  </conditionalFormatting>
  <conditionalFormatting sqref="F32:M33">
    <cfRule type="expression" dxfId="85" priority="30">
      <formula>+IF($Q$30="NA",1,0)</formula>
    </cfRule>
  </conditionalFormatting>
  <conditionalFormatting sqref="F33:M33">
    <cfRule type="expression" dxfId="84" priority="29">
      <formula>+IF($Q$33=0,1,0)</formula>
    </cfRule>
  </conditionalFormatting>
  <conditionalFormatting sqref="F47:M47">
    <cfRule type="expression" dxfId="83" priority="28">
      <formula>+IF($Q$47=0,1,0)</formula>
    </cfRule>
  </conditionalFormatting>
  <conditionalFormatting sqref="F73:G73">
    <cfRule type="cellIs" dxfId="82" priority="17" operator="equal">
      <formula>"optimo"</formula>
    </cfRule>
    <cfRule type="cellIs" dxfId="81" priority="18" operator="equal">
      <formula>"critico"</formula>
    </cfRule>
  </conditionalFormatting>
  <conditionalFormatting sqref="H73:I73">
    <cfRule type="cellIs" dxfId="80" priority="15" operator="equal">
      <formula>"Adecuado"</formula>
    </cfRule>
    <cfRule type="cellIs" dxfId="79" priority="16" operator="equal">
      <formula>"en riesgo"</formula>
    </cfRule>
  </conditionalFormatting>
  <conditionalFormatting sqref="J73:K73">
    <cfRule type="cellIs" dxfId="78" priority="13" operator="equal">
      <formula>"Adecuado"</formula>
    </cfRule>
    <cfRule type="cellIs" dxfId="77" priority="14" operator="equal">
      <formula>"en riesgo"</formula>
    </cfRule>
  </conditionalFormatting>
  <conditionalFormatting sqref="L73:M73">
    <cfRule type="cellIs" dxfId="76" priority="11" operator="equal">
      <formula>"optimo"</formula>
    </cfRule>
    <cfRule type="cellIs" dxfId="75" priority="12" operator="equal">
      <formula>"critico"</formula>
    </cfRule>
  </conditionalFormatting>
  <conditionalFormatting sqref="F75:M86">
    <cfRule type="expression" dxfId="74" priority="10">
      <formula>+IF($AK75=0,1)</formula>
    </cfRule>
  </conditionalFormatting>
  <conditionalFormatting sqref="F103:G104">
    <cfRule type="expression" dxfId="73" priority="9">
      <formula>+IF($G$102="No",1,0)</formula>
    </cfRule>
  </conditionalFormatting>
  <conditionalFormatting sqref="F51">
    <cfRule type="expression" dxfId="72" priority="8">
      <formula>+IF($F$43="no",1,0)</formula>
    </cfRule>
  </conditionalFormatting>
  <conditionalFormatting sqref="I51">
    <cfRule type="expression" dxfId="7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6">
    <tabColor rgb="FF0070C0"/>
  </sheetPr>
  <dimension ref="B1:AV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479</v>
      </c>
      <c r="O10" s="2"/>
    </row>
    <row r="11" spans="2:24" ht="3.95" customHeight="1" x14ac:dyDescent="0.25">
      <c r="B11" s="2"/>
      <c r="D11" s="6"/>
      <c r="O11" s="2"/>
    </row>
    <row r="12" spans="2:24" ht="36" customHeight="1" x14ac:dyDescent="0.25">
      <c r="B12" s="2"/>
      <c r="D12" s="329" t="s">
        <v>5</v>
      </c>
      <c r="E12" s="330"/>
      <c r="F12" s="331" t="s">
        <v>1548</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1549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29">
        <v>80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calidad</v>
      </c>
    </row>
    <row r="31" spans="2:17" ht="24" customHeight="1" x14ac:dyDescent="0.25">
      <c r="B31" s="2"/>
      <c r="D31" s="338"/>
      <c r="E31" s="339"/>
      <c r="F31" s="4" t="s">
        <v>474</v>
      </c>
      <c r="G31" s="331" t="s">
        <v>475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1533</v>
      </c>
      <c r="G33" s="331" t="s">
        <v>1524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320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72" t="s">
        <v>1550</v>
      </c>
      <c r="G59" s="472"/>
      <c r="H59" s="472"/>
      <c r="I59" s="472"/>
      <c r="J59" s="472"/>
      <c r="K59" s="472"/>
      <c r="L59" s="472"/>
      <c r="M59" s="472"/>
      <c r="O59" s="2"/>
    </row>
    <row r="60" spans="2:15" ht="45" customHeight="1" x14ac:dyDescent="0.25">
      <c r="B60" s="2"/>
      <c r="D60" s="350" t="s">
        <v>35</v>
      </c>
      <c r="E60" s="350"/>
      <c r="F60" s="473" t="s">
        <v>1551</v>
      </c>
      <c r="G60" s="473"/>
      <c r="H60" s="473"/>
      <c r="I60" s="473"/>
      <c r="J60" s="473"/>
      <c r="K60" s="473"/>
      <c r="L60" s="473"/>
      <c r="M60" s="473"/>
      <c r="O60" s="2"/>
    </row>
    <row r="61" spans="2:15" ht="45" customHeight="1" x14ac:dyDescent="0.25">
      <c r="B61" s="2"/>
      <c r="D61" s="350" t="s">
        <v>36</v>
      </c>
      <c r="E61" s="350"/>
      <c r="F61" s="474" t="s">
        <v>1552</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0.19900000000000001</v>
      </c>
      <c r="H80" s="16">
        <v>0.2</v>
      </c>
      <c r="I80" s="16">
        <v>0.29899999999999999</v>
      </c>
      <c r="J80" s="16">
        <v>0.3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0.749</v>
      </c>
      <c r="H86" s="16">
        <v>0.75</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6" customHeight="1" x14ac:dyDescent="0.25">
      <c r="B97" s="2"/>
      <c r="D97" s="350" t="s">
        <v>35</v>
      </c>
      <c r="E97" s="350"/>
      <c r="F97" s="335" t="s">
        <v>1553</v>
      </c>
      <c r="G97" s="335"/>
      <c r="H97" s="335"/>
      <c r="I97" s="335"/>
      <c r="J97" s="335"/>
      <c r="K97" s="335"/>
      <c r="L97" s="335"/>
      <c r="M97" s="335"/>
      <c r="O97" s="2"/>
    </row>
    <row r="98" spans="2:15" ht="36" customHeight="1" x14ac:dyDescent="0.25">
      <c r="B98" s="2"/>
      <c r="D98" s="350" t="s">
        <v>36</v>
      </c>
      <c r="E98" s="350"/>
      <c r="F98" s="335" t="s">
        <v>1673</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1526</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Aseguramiento a la calidad</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70" priority="31">
      <formula>+IF($F$43="no",1,0)</formula>
    </cfRule>
  </conditionalFormatting>
  <conditionalFormatting sqref="F32:M33">
    <cfRule type="expression" dxfId="69" priority="30">
      <formula>+IF($Q$30="NA",1,0)</formula>
    </cfRule>
  </conditionalFormatting>
  <conditionalFormatting sqref="F33:M33">
    <cfRule type="expression" dxfId="68" priority="29">
      <formula>+IF($Q$33=0,1,0)</formula>
    </cfRule>
  </conditionalFormatting>
  <conditionalFormatting sqref="F47:M47">
    <cfRule type="expression" dxfId="67" priority="28">
      <formula>+IF($Q$47=0,1,0)</formula>
    </cfRule>
  </conditionalFormatting>
  <conditionalFormatting sqref="F73:G73">
    <cfRule type="cellIs" dxfId="66" priority="17" operator="equal">
      <formula>"optimo"</formula>
    </cfRule>
    <cfRule type="cellIs" dxfId="65" priority="18" operator="equal">
      <formula>"critico"</formula>
    </cfRule>
  </conditionalFormatting>
  <conditionalFormatting sqref="H73:I73">
    <cfRule type="cellIs" dxfId="64" priority="15" operator="equal">
      <formula>"Adecuado"</formula>
    </cfRule>
    <cfRule type="cellIs" dxfId="63" priority="16" operator="equal">
      <formula>"en riesgo"</formula>
    </cfRule>
  </conditionalFormatting>
  <conditionalFormatting sqref="J73:K73">
    <cfRule type="cellIs" dxfId="62" priority="13" operator="equal">
      <formula>"Adecuado"</formula>
    </cfRule>
    <cfRule type="cellIs" dxfId="61" priority="14" operator="equal">
      <formula>"en riesgo"</formula>
    </cfRule>
  </conditionalFormatting>
  <conditionalFormatting sqref="L73:M73">
    <cfRule type="cellIs" dxfId="60" priority="11" operator="equal">
      <formula>"optimo"</formula>
    </cfRule>
    <cfRule type="cellIs" dxfId="59" priority="12" operator="equal">
      <formula>"critico"</formula>
    </cfRule>
  </conditionalFormatting>
  <conditionalFormatting sqref="F75:M86">
    <cfRule type="expression" dxfId="58" priority="10">
      <formula>+IF($AK75=0,1)</formula>
    </cfRule>
  </conditionalFormatting>
  <conditionalFormatting sqref="F103:G104">
    <cfRule type="expression" dxfId="57" priority="9">
      <formula>+IF($G$102="No",1,0)</formula>
    </cfRule>
  </conditionalFormatting>
  <conditionalFormatting sqref="F51">
    <cfRule type="expression" dxfId="56" priority="8">
      <formula>+IF($F$43="no",1,0)</formula>
    </cfRule>
  </conditionalFormatting>
  <conditionalFormatting sqref="I51">
    <cfRule type="expression" dxfId="5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7">
    <tabColor rgb="FF0070C0"/>
  </sheetPr>
  <dimension ref="B1:AV113"/>
  <sheetViews>
    <sheetView topLeftCell="A49"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480</v>
      </c>
      <c r="O10" s="2"/>
    </row>
    <row r="11" spans="2:24" ht="3.95" customHeight="1" x14ac:dyDescent="0.25">
      <c r="B11" s="2"/>
      <c r="D11" s="6"/>
      <c r="O11" s="2"/>
    </row>
    <row r="12" spans="2:24" ht="36" customHeight="1" x14ac:dyDescent="0.25">
      <c r="B12" s="2"/>
      <c r="D12" s="329" t="s">
        <v>5</v>
      </c>
      <c r="E12" s="330"/>
      <c r="F12" s="331" t="s">
        <v>1542</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1543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calidad</v>
      </c>
    </row>
    <row r="31" spans="2:17" ht="24" customHeight="1" x14ac:dyDescent="0.25">
      <c r="B31" s="2"/>
      <c r="D31" s="338"/>
      <c r="E31" s="339"/>
      <c r="F31" s="4" t="s">
        <v>474</v>
      </c>
      <c r="G31" s="331" t="s">
        <v>475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1533</v>
      </c>
      <c r="G33" s="331" t="s">
        <v>1524</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2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72" t="s">
        <v>1544</v>
      </c>
      <c r="G59" s="472"/>
      <c r="H59" s="472"/>
      <c r="I59" s="472"/>
      <c r="J59" s="472"/>
      <c r="K59" s="472"/>
      <c r="L59" s="472"/>
      <c r="M59" s="472"/>
      <c r="O59" s="2"/>
    </row>
    <row r="60" spans="2:15" ht="45" customHeight="1" x14ac:dyDescent="0.25">
      <c r="B60" s="2"/>
      <c r="D60" s="350" t="s">
        <v>35</v>
      </c>
      <c r="E60" s="350"/>
      <c r="F60" s="473" t="s">
        <v>1545</v>
      </c>
      <c r="G60" s="473"/>
      <c r="H60" s="473"/>
      <c r="I60" s="473"/>
      <c r="J60" s="473"/>
      <c r="K60" s="473"/>
      <c r="L60" s="473"/>
      <c r="M60" s="473"/>
      <c r="O60" s="2"/>
    </row>
    <row r="61" spans="2:15" ht="45" customHeight="1" x14ac:dyDescent="0.25">
      <c r="B61" s="2"/>
      <c r="D61" s="350" t="s">
        <v>36</v>
      </c>
      <c r="E61" s="350"/>
      <c r="F61" s="474" t="s">
        <v>1546</v>
      </c>
      <c r="G61" s="475"/>
      <c r="H61" s="475"/>
      <c r="I61" s="475"/>
      <c r="J61" s="475"/>
      <c r="K61" s="475"/>
      <c r="L61" s="475"/>
      <c r="M61" s="476"/>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9.9000000000000005E-2</v>
      </c>
      <c r="H80" s="16">
        <v>0.1</v>
      </c>
      <c r="I80" s="16">
        <v>0.29899999999999999</v>
      </c>
      <c r="J80" s="16">
        <v>0.3</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0.749</v>
      </c>
      <c r="H86" s="16">
        <v>0.75</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1527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54.75" customHeight="1" x14ac:dyDescent="0.25">
      <c r="B97" s="2"/>
      <c r="D97" s="350" t="s">
        <v>35</v>
      </c>
      <c r="E97" s="350"/>
      <c r="F97" s="335" t="s">
        <v>1547</v>
      </c>
      <c r="G97" s="335"/>
      <c r="H97" s="335"/>
      <c r="I97" s="335"/>
      <c r="J97" s="335"/>
      <c r="K97" s="335"/>
      <c r="L97" s="335"/>
      <c r="M97" s="335"/>
      <c r="O97" s="2"/>
    </row>
    <row r="98" spans="2:15" ht="54.75" customHeight="1" x14ac:dyDescent="0.25">
      <c r="B98" s="2"/>
      <c r="D98" s="350" t="s">
        <v>36</v>
      </c>
      <c r="E98" s="350"/>
      <c r="F98" s="335" t="s">
        <v>1899</v>
      </c>
      <c r="G98" s="335"/>
      <c r="H98" s="335"/>
      <c r="I98" s="335"/>
      <c r="J98" s="335"/>
      <c r="K98" s="335"/>
      <c r="L98" s="335"/>
      <c r="M98" s="335"/>
      <c r="O98" s="2"/>
    </row>
    <row r="99" spans="2:15" ht="3.95" customHeight="1" x14ac:dyDescent="0.25">
      <c r="B99" s="2"/>
      <c r="O99" s="2"/>
    </row>
    <row r="100" spans="2:15" ht="87" customHeight="1" x14ac:dyDescent="0.25">
      <c r="B100" s="2"/>
      <c r="D100" s="329" t="s">
        <v>62</v>
      </c>
      <c r="E100" s="330"/>
      <c r="F100" s="331" t="s">
        <v>1528</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Jefe Oficina de Aseguramiento a la calidad</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54" priority="31">
      <formula>+IF($F$43="no",1,0)</formula>
    </cfRule>
  </conditionalFormatting>
  <conditionalFormatting sqref="F32:M33">
    <cfRule type="expression" dxfId="53" priority="30">
      <formula>+IF($Q$30="NA",1,0)</formula>
    </cfRule>
  </conditionalFormatting>
  <conditionalFormatting sqref="F33:M33">
    <cfRule type="expression" dxfId="52" priority="29">
      <formula>+IF($Q$33=0,1,0)</formula>
    </cfRule>
  </conditionalFormatting>
  <conditionalFormatting sqref="F47:M47">
    <cfRule type="expression" dxfId="51" priority="28">
      <formula>+IF($Q$47=0,1,0)</formula>
    </cfRule>
  </conditionalFormatting>
  <conditionalFormatting sqref="F73:G73">
    <cfRule type="cellIs" dxfId="50" priority="14" operator="equal">
      <formula>"optimo"</formula>
    </cfRule>
    <cfRule type="cellIs" dxfId="49" priority="15" operator="equal">
      <formula>"critico"</formula>
    </cfRule>
  </conditionalFormatting>
  <conditionalFormatting sqref="H73:I73">
    <cfRule type="cellIs" dxfId="48" priority="12" operator="equal">
      <formula>"Adecuado"</formula>
    </cfRule>
    <cfRule type="cellIs" dxfId="47" priority="13" operator="equal">
      <formula>"en riesgo"</formula>
    </cfRule>
  </conditionalFormatting>
  <conditionalFormatting sqref="J73:K73">
    <cfRule type="cellIs" dxfId="46" priority="10" operator="equal">
      <formula>"Adecuado"</formula>
    </cfRule>
    <cfRule type="cellIs" dxfId="45" priority="11" operator="equal">
      <formula>"en riesgo"</formula>
    </cfRule>
  </conditionalFormatting>
  <conditionalFormatting sqref="L73:M73">
    <cfRule type="cellIs" dxfId="44" priority="8" operator="equal">
      <formula>"optimo"</formula>
    </cfRule>
    <cfRule type="cellIs" dxfId="43" priority="9" operator="equal">
      <formula>"critico"</formula>
    </cfRule>
  </conditionalFormatting>
  <conditionalFormatting sqref="F75:M86">
    <cfRule type="expression" dxfId="42" priority="7">
      <formula>+IF($AK75=0,1)</formula>
    </cfRule>
  </conditionalFormatting>
  <conditionalFormatting sqref="F103:G104">
    <cfRule type="expression" dxfId="41" priority="6">
      <formula>+IF($G$102="No",1,0)</formula>
    </cfRule>
  </conditionalFormatting>
  <conditionalFormatting sqref="F51">
    <cfRule type="expression" dxfId="40" priority="5">
      <formula>+IF($F$43="no",1,0)</formula>
    </cfRule>
  </conditionalFormatting>
  <conditionalFormatting sqref="I51">
    <cfRule type="expression" dxfId="3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6">
    <tabColor rgb="FF0070C0"/>
  </sheetPr>
  <dimension ref="B1:AV113"/>
  <sheetViews>
    <sheetView topLeftCell="A40" zoomScaleNormal="100" workbookViewId="0">
      <selection activeCell="Q88" sqref="Q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1643</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895</v>
      </c>
      <c r="G29" s="335"/>
      <c r="H29" s="335"/>
      <c r="I29" s="335"/>
      <c r="J29" s="335"/>
      <c r="K29" s="335"/>
      <c r="L29" s="335"/>
      <c r="M29" s="335"/>
      <c r="O29" s="106"/>
      <c r="P29" s="105" t="s">
        <v>1994</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calidad</v>
      </c>
    </row>
    <row r="31" spans="2:17" ht="24" customHeight="1" x14ac:dyDescent="0.25">
      <c r="B31" s="106"/>
      <c r="D31" s="397"/>
      <c r="E31" s="398"/>
      <c r="F31" s="4" t="s">
        <v>474</v>
      </c>
      <c r="G31" s="331" t="s">
        <v>475</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1533</v>
      </c>
      <c r="G33" s="331" t="s">
        <v>1524</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38.25" customHeight="1" x14ac:dyDescent="0.25">
      <c r="B35" s="106"/>
      <c r="D35" s="397"/>
      <c r="E35" s="398"/>
      <c r="F35" s="4" t="s">
        <v>1720</v>
      </c>
      <c r="G35" s="331" t="s">
        <v>1596</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0.95</v>
      </c>
      <c r="H77" s="126">
        <v>0.95099999999999996</v>
      </c>
      <c r="I77" s="126">
        <v>0.98</v>
      </c>
      <c r="J77" s="126">
        <v>0.98099999999999998</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0.95</v>
      </c>
      <c r="H78" s="126">
        <v>0.95099999999999996</v>
      </c>
      <c r="I78" s="126">
        <v>0.98</v>
      </c>
      <c r="J78" s="126">
        <v>0.98099999999999998</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0.95</v>
      </c>
      <c r="H79" s="126">
        <v>0.95099999999999996</v>
      </c>
      <c r="I79" s="126">
        <v>0.98</v>
      </c>
      <c r="J79" s="126">
        <v>0.98099999999999998</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0.95</v>
      </c>
      <c r="H80" s="126">
        <v>0.95099999999999996</v>
      </c>
      <c r="I80" s="126">
        <v>0.98</v>
      </c>
      <c r="J80" s="126">
        <v>0.98099999999999998</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0.95</v>
      </c>
      <c r="H81" s="126">
        <v>0.95099999999999996</v>
      </c>
      <c r="I81" s="126">
        <v>0.98</v>
      </c>
      <c r="J81" s="126">
        <v>0.98099999999999998</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0.95</v>
      </c>
      <c r="H82" s="126">
        <v>0.95099999999999996</v>
      </c>
      <c r="I82" s="126">
        <v>0.98</v>
      </c>
      <c r="J82" s="126">
        <v>0.98099999999999998</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0.95</v>
      </c>
      <c r="H83" s="126">
        <v>0.95099999999999996</v>
      </c>
      <c r="I83" s="126">
        <v>0.98</v>
      </c>
      <c r="J83" s="126">
        <v>0.98099999999999998</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0.95</v>
      </c>
      <c r="H84" s="126">
        <v>0.95099999999999996</v>
      </c>
      <c r="I84" s="126">
        <v>0.98</v>
      </c>
      <c r="J84" s="126">
        <v>0.98099999999999998</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0.95</v>
      </c>
      <c r="H85" s="126">
        <v>0.95099999999999996</v>
      </c>
      <c r="I85" s="126">
        <v>0.98</v>
      </c>
      <c r="J85" s="126">
        <v>0.98099999999999998</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0.95</v>
      </c>
      <c r="H86" s="126">
        <v>0.95099999999999996</v>
      </c>
      <c r="I86" s="126">
        <v>0.98</v>
      </c>
      <c r="J86" s="126">
        <v>0.98099999999999998</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2078</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e">
        <f>+VLOOKUP(H10,tablero!$P$5:$R$200,3,FALSE)</f>
        <v>#N/A</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38" priority="37">
      <formula>+IF($F$43="no",1,0)</formula>
    </cfRule>
  </conditionalFormatting>
  <conditionalFormatting sqref="F47:M47">
    <cfRule type="expression" dxfId="37" priority="34">
      <formula>+IF($Q$47=0,1,0)</formula>
    </cfRule>
  </conditionalFormatting>
  <conditionalFormatting sqref="Y75:Y78">
    <cfRule type="expression" dxfId="36" priority="30">
      <formula>+IF(Y$73=0,1,0)</formula>
    </cfRule>
  </conditionalFormatting>
  <conditionalFormatting sqref="AA75:AA78">
    <cfRule type="expression" dxfId="35" priority="29">
      <formula>+IF(AA$73=0,1,0)</formula>
    </cfRule>
  </conditionalFormatting>
  <conditionalFormatting sqref="AC75:AC78">
    <cfRule type="expression" dxfId="34" priority="28">
      <formula>+IF(AC$73=0,1,0)</formula>
    </cfRule>
  </conditionalFormatting>
  <conditionalFormatting sqref="Y81:Y84">
    <cfRule type="expression" dxfId="33" priority="24">
      <formula>+IF(Y$79=0,1,0)</formula>
    </cfRule>
  </conditionalFormatting>
  <conditionalFormatting sqref="AA81:AA84">
    <cfRule type="expression" dxfId="32" priority="23">
      <formula>+IF(AA$79=0,1,0)</formula>
    </cfRule>
  </conditionalFormatting>
  <conditionalFormatting sqref="AC81:AC84">
    <cfRule type="expression" dxfId="31" priority="22">
      <formula>+IF(AC$79=0,1,0)</formula>
    </cfRule>
  </conditionalFormatting>
  <conditionalFormatting sqref="F73:G73">
    <cfRule type="cellIs" dxfId="30" priority="20" operator="equal">
      <formula>"optimo"</formula>
    </cfRule>
    <cfRule type="cellIs" dxfId="29" priority="21" operator="equal">
      <formula>"critico"</formula>
    </cfRule>
  </conditionalFormatting>
  <conditionalFormatting sqref="H73:I73">
    <cfRule type="cellIs" dxfId="28" priority="18" operator="equal">
      <formula>"Adecuado"</formula>
    </cfRule>
    <cfRule type="cellIs" dxfId="27" priority="19" operator="equal">
      <formula>"en riesgo"</formula>
    </cfRule>
  </conditionalFormatting>
  <conditionalFormatting sqref="J73:K73">
    <cfRule type="cellIs" dxfId="26" priority="16" operator="equal">
      <formula>"Adecuado"</formula>
    </cfRule>
    <cfRule type="cellIs" dxfId="25" priority="17" operator="equal">
      <formula>"en riesgo"</formula>
    </cfRule>
  </conditionalFormatting>
  <conditionalFormatting sqref="L73:M73">
    <cfRule type="cellIs" dxfId="24" priority="14" operator="equal">
      <formula>"optimo"</formula>
    </cfRule>
    <cfRule type="cellIs" dxfId="23" priority="15" operator="equal">
      <formula>"critico"</formula>
    </cfRule>
  </conditionalFormatting>
  <conditionalFormatting sqref="F75:M76">
    <cfRule type="expression" dxfId="22" priority="13">
      <formula>+IF($AK75=0,1)</formula>
    </cfRule>
  </conditionalFormatting>
  <conditionalFormatting sqref="F103:G104">
    <cfRule type="expression" dxfId="21" priority="12">
      <formula>+IF($G$102="No",1,0)</formula>
    </cfRule>
  </conditionalFormatting>
  <conditionalFormatting sqref="F51">
    <cfRule type="expression" dxfId="20" priority="11">
      <formula>+IF($F$43="no",1,0)</formula>
    </cfRule>
  </conditionalFormatting>
  <conditionalFormatting sqref="I51">
    <cfRule type="expression" dxfId="19" priority="10">
      <formula>+IF($F$51="no",1,0)</formula>
    </cfRule>
  </conditionalFormatting>
  <conditionalFormatting sqref="F32:M33">
    <cfRule type="expression" dxfId="18" priority="6">
      <formula>+IF($Q$30="NA",1,0)</formula>
    </cfRule>
  </conditionalFormatting>
  <conditionalFormatting sqref="F33:M33">
    <cfRule type="expression" dxfId="17" priority="5">
      <formula>+IF($Q$33=0,1,0)</formula>
    </cfRule>
  </conditionalFormatting>
  <conditionalFormatting sqref="F77:M86">
    <cfRule type="expression" dxfId="16"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8">
    <tabColor rgb="FF0070C0"/>
  </sheetPr>
  <dimension ref="B1:AV113"/>
  <sheetViews>
    <sheetView topLeftCell="A43" zoomScale="90" zoomScaleNormal="9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481</v>
      </c>
      <c r="O10" s="2"/>
    </row>
    <row r="11" spans="2:24" ht="3.95" customHeight="1" x14ac:dyDescent="0.25">
      <c r="B11" s="2"/>
      <c r="D11" s="6"/>
      <c r="O11" s="2"/>
    </row>
    <row r="12" spans="2:24" ht="36" customHeight="1" x14ac:dyDescent="0.25">
      <c r="B12" s="2"/>
      <c r="D12" s="329" t="s">
        <v>5</v>
      </c>
      <c r="E12" s="330"/>
      <c r="F12" s="331" t="s">
        <v>1537</v>
      </c>
      <c r="G12" s="332"/>
      <c r="H12" s="332"/>
      <c r="I12" s="332"/>
      <c r="J12" s="332"/>
      <c r="K12" s="332"/>
      <c r="L12" s="332"/>
      <c r="M12" s="333"/>
      <c r="O12" s="2"/>
      <c r="W12" s="3" t="str">
        <f>+F23</f>
        <v>Trimestral</v>
      </c>
      <c r="X12" s="3" t="str">
        <f>+F71</f>
        <v>Junio</v>
      </c>
    </row>
    <row r="13" spans="2:24" ht="3.95" customHeight="1" x14ac:dyDescent="0.25">
      <c r="B13" s="2"/>
      <c r="O13" s="2"/>
    </row>
    <row r="14" spans="2:24" ht="38.25" customHeight="1" x14ac:dyDescent="0.25">
      <c r="B14" s="2"/>
      <c r="D14" s="329" t="s">
        <v>6</v>
      </c>
      <c r="E14" s="330"/>
      <c r="F14" s="331" t="s">
        <v>1538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8.75" customHeight="1" x14ac:dyDescent="0.25">
      <c r="B22" s="2"/>
      <c r="D22" s="328" t="s">
        <v>8</v>
      </c>
      <c r="E22" s="328"/>
      <c r="F22" s="8">
        <v>20</v>
      </c>
      <c r="G22" s="328" t="s">
        <v>9</v>
      </c>
      <c r="H22" s="328"/>
      <c r="I22" s="8">
        <v>10</v>
      </c>
      <c r="K22" s="328" t="s">
        <v>10</v>
      </c>
      <c r="L22" s="328"/>
      <c r="M22" s="9" t="s">
        <v>496</v>
      </c>
      <c r="O22" s="2"/>
    </row>
    <row r="23" spans="2:17" ht="19.5" customHeight="1" x14ac:dyDescent="0.25">
      <c r="B23" s="2"/>
      <c r="D23" s="328" t="s">
        <v>11</v>
      </c>
      <c r="E23" s="328"/>
      <c r="F23" s="4" t="s">
        <v>71</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calidad</v>
      </c>
    </row>
    <row r="31" spans="2:17" ht="24" customHeight="1" x14ac:dyDescent="0.25">
      <c r="B31" s="2"/>
      <c r="D31" s="338"/>
      <c r="E31" s="339"/>
      <c r="F31" s="4" t="s">
        <v>474</v>
      </c>
      <c r="G31" s="331" t="s">
        <v>475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1539</v>
      </c>
      <c r="G33" s="331" t="s">
        <v>1529</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999</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29">
        <v>100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472" t="s">
        <v>1540</v>
      </c>
      <c r="G59" s="472"/>
      <c r="H59" s="472"/>
      <c r="I59" s="472"/>
      <c r="J59" s="472"/>
      <c r="K59" s="472"/>
      <c r="L59" s="472"/>
      <c r="M59" s="472"/>
      <c r="O59" s="2"/>
    </row>
    <row r="60" spans="2:15" ht="45" customHeight="1" x14ac:dyDescent="0.25">
      <c r="B60" s="2"/>
      <c r="D60" s="350" t="s">
        <v>35</v>
      </c>
      <c r="E60" s="350"/>
      <c r="F60" s="473" t="s">
        <v>1900</v>
      </c>
      <c r="G60" s="473"/>
      <c r="H60" s="473"/>
      <c r="I60" s="473"/>
      <c r="J60" s="473"/>
      <c r="K60" s="473"/>
      <c r="L60" s="473"/>
      <c r="M60" s="473"/>
      <c r="O60" s="2"/>
    </row>
    <row r="61" spans="2:15" ht="45" customHeight="1" x14ac:dyDescent="0.25">
      <c r="B61" s="2"/>
      <c r="D61" s="350" t="s">
        <v>36</v>
      </c>
      <c r="E61" s="350"/>
      <c r="F61" s="473" t="s">
        <v>1904</v>
      </c>
      <c r="G61" s="473"/>
      <c r="H61" s="473"/>
      <c r="I61" s="473"/>
      <c r="J61" s="473"/>
      <c r="K61" s="473"/>
      <c r="L61" s="473"/>
      <c r="M61" s="473"/>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v>0.14000000000000001</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0.29899999999999999</v>
      </c>
      <c r="J80" s="16">
        <v>0.3</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0.69899999999999995</v>
      </c>
      <c r="L83" s="16">
        <v>0.7</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1530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8" customHeight="1" x14ac:dyDescent="0.25">
      <c r="B97" s="2"/>
      <c r="D97" s="350" t="s">
        <v>35</v>
      </c>
      <c r="E97" s="350"/>
      <c r="F97" s="335" t="s">
        <v>1541</v>
      </c>
      <c r="G97" s="335"/>
      <c r="H97" s="335"/>
      <c r="I97" s="335"/>
      <c r="J97" s="335"/>
      <c r="K97" s="335"/>
      <c r="L97" s="335"/>
      <c r="M97" s="335"/>
      <c r="O97" s="2"/>
    </row>
    <row r="98" spans="2:15" ht="38.25" customHeight="1" x14ac:dyDescent="0.25">
      <c r="B98" s="2"/>
      <c r="D98" s="350" t="s">
        <v>36</v>
      </c>
      <c r="E98" s="350"/>
      <c r="F98" s="335" t="s">
        <v>1903</v>
      </c>
      <c r="G98" s="335"/>
      <c r="H98" s="335"/>
      <c r="I98" s="335"/>
      <c r="J98" s="335"/>
      <c r="K98" s="335"/>
      <c r="L98" s="335"/>
      <c r="M98" s="335"/>
      <c r="O98" s="2"/>
    </row>
    <row r="99" spans="2:15" ht="3.95" customHeight="1" x14ac:dyDescent="0.25">
      <c r="B99" s="2"/>
      <c r="O99" s="2"/>
    </row>
    <row r="100" spans="2:15" ht="113.25" customHeight="1" x14ac:dyDescent="0.25">
      <c r="B100" s="2"/>
      <c r="D100" s="329" t="s">
        <v>62</v>
      </c>
      <c r="E100" s="330"/>
      <c r="F100" s="331" t="s">
        <v>1531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1906</v>
      </c>
      <c r="K103" s="21"/>
      <c r="O103" s="2"/>
    </row>
    <row r="104" spans="2:15" ht="27.75" customHeight="1" x14ac:dyDescent="0.25">
      <c r="B104" s="2"/>
      <c r="D104" s="322"/>
      <c r="E104" s="323"/>
      <c r="F104" s="19" t="s">
        <v>67</v>
      </c>
      <c r="G104" s="356" t="s">
        <v>1905</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Jefe Oficina de Aseguramiento a la calidad</v>
      </c>
      <c r="H108" s="357"/>
      <c r="I108" s="357"/>
      <c r="J108" s="357"/>
      <c r="K108" s="357"/>
      <c r="L108" s="357"/>
      <c r="M108" s="358"/>
      <c r="O108" s="2"/>
    </row>
    <row r="109" spans="2:15" ht="17.25" customHeight="1" x14ac:dyDescent="0.25">
      <c r="B109" s="2"/>
      <c r="D109" s="322"/>
      <c r="E109" s="323"/>
      <c r="F109" s="19" t="s">
        <v>2046</v>
      </c>
      <c r="G109" s="356" t="str">
        <f>+IF(M23="Si","Coordinador(a) Planeación y Sistemas","")</f>
        <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5" priority="31">
      <formula>+IF($F$43="no",1,0)</formula>
    </cfRule>
  </conditionalFormatting>
  <conditionalFormatting sqref="F32:M33">
    <cfRule type="expression" dxfId="14" priority="30">
      <formula>+IF($Q$30="NA",1,0)</formula>
    </cfRule>
  </conditionalFormatting>
  <conditionalFormatting sqref="F33:M33">
    <cfRule type="expression" dxfId="13" priority="29">
      <formula>+IF($Q$33=0,1,0)</formula>
    </cfRule>
  </conditionalFormatting>
  <conditionalFormatting sqref="F47:M47">
    <cfRule type="expression" dxfId="12" priority="28">
      <formula>+IF($Q$47=0,1,0)</formula>
    </cfRule>
  </conditionalFormatting>
  <conditionalFormatting sqref="F73:G73">
    <cfRule type="cellIs" dxfId="11" priority="14" operator="equal">
      <formula>"optimo"</formula>
    </cfRule>
    <cfRule type="cellIs" dxfId="10" priority="15" operator="equal">
      <formula>"critico"</formula>
    </cfRule>
  </conditionalFormatting>
  <conditionalFormatting sqref="H73:I73">
    <cfRule type="cellIs" dxfId="9" priority="12" operator="equal">
      <formula>"Adecuado"</formula>
    </cfRule>
    <cfRule type="cellIs" dxfId="8" priority="13" operator="equal">
      <formula>"en riesgo"</formula>
    </cfRule>
  </conditionalFormatting>
  <conditionalFormatting sqref="J73:K73">
    <cfRule type="cellIs" dxfId="7" priority="10" operator="equal">
      <formula>"Adecuado"</formula>
    </cfRule>
    <cfRule type="cellIs" dxfId="6" priority="11" operator="equal">
      <formula>"en riesgo"</formula>
    </cfRule>
  </conditionalFormatting>
  <conditionalFormatting sqref="L73:M73">
    <cfRule type="cellIs" dxfId="5" priority="8" operator="equal">
      <formula>"optimo"</formula>
    </cfRule>
    <cfRule type="cellIs" dxfId="4" priority="9" operator="equal">
      <formula>"critico"</formula>
    </cfRule>
  </conditionalFormatting>
  <conditionalFormatting sqref="F75:M86">
    <cfRule type="expression" dxfId="3" priority="7">
      <formula>+IF($AK75=0,1)</formula>
    </cfRule>
  </conditionalFormatting>
  <conditionalFormatting sqref="F103:G104">
    <cfRule type="expression" dxfId="2" priority="6">
      <formula>+IF($G$102="No",1,0)</formula>
    </cfRule>
  </conditionalFormatting>
  <conditionalFormatting sqref="F51">
    <cfRule type="expression" dxfId="1" priority="5">
      <formula>+IF($F$43="no",1,0)</formula>
    </cfRule>
  </conditionalFormatting>
  <conditionalFormatting sqref="I51">
    <cfRule type="expression" dxfId="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0070C0"/>
  </sheetPr>
  <dimension ref="B1:AV113"/>
  <sheetViews>
    <sheetView topLeftCell="A55" zoomScaleNormal="100" workbookViewId="0">
      <selection activeCell="A82" sqref="A82: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136</v>
      </c>
      <c r="O10" s="2"/>
    </row>
    <row r="11" spans="2:24" ht="3.95" customHeight="1" x14ac:dyDescent="0.25">
      <c r="B11" s="2"/>
      <c r="D11" s="6"/>
      <c r="O11" s="2"/>
    </row>
    <row r="12" spans="2:24" ht="36" customHeight="1" x14ac:dyDescent="0.25">
      <c r="B12" s="2"/>
      <c r="D12" s="329" t="s">
        <v>5</v>
      </c>
      <c r="E12" s="330"/>
      <c r="F12" s="331" t="s">
        <v>137</v>
      </c>
      <c r="G12" s="332"/>
      <c r="H12" s="332"/>
      <c r="I12" s="332"/>
      <c r="J12" s="332"/>
      <c r="K12" s="332"/>
      <c r="L12" s="332"/>
      <c r="M12" s="333"/>
      <c r="O12" s="2"/>
      <c r="W12" s="3" t="str">
        <f>+F23</f>
        <v>Mensual</v>
      </c>
      <c r="X12" s="3" t="str">
        <f>+F71</f>
        <v>Junio</v>
      </c>
    </row>
    <row r="13" spans="2:24" ht="3.95" customHeight="1" x14ac:dyDescent="0.25">
      <c r="B13" s="2"/>
      <c r="O13" s="2"/>
    </row>
    <row r="14" spans="2:24" ht="36" customHeight="1" x14ac:dyDescent="0.25">
      <c r="B14" s="2"/>
      <c r="D14" s="329" t="s">
        <v>6</v>
      </c>
      <c r="E14" s="330"/>
      <c r="F14" s="331" t="s">
        <v>1731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547608</v>
      </c>
      <c r="G22" s="328" t="s">
        <v>9</v>
      </c>
      <c r="H22" s="328"/>
      <c r="I22" s="8">
        <v>426000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592</v>
      </c>
      <c r="G59" s="335"/>
      <c r="H59" s="335"/>
      <c r="I59" s="335"/>
      <c r="J59" s="335"/>
      <c r="K59" s="335"/>
      <c r="L59" s="335"/>
      <c r="M59" s="335"/>
      <c r="O59" s="2"/>
    </row>
    <row r="60" spans="2:15" ht="27" customHeight="1" x14ac:dyDescent="0.25">
      <c r="B60" s="2"/>
      <c r="D60" s="350" t="s">
        <v>35</v>
      </c>
      <c r="E60" s="350"/>
      <c r="F60" s="335" t="s">
        <v>593</v>
      </c>
      <c r="G60" s="335"/>
      <c r="H60" s="335"/>
      <c r="I60" s="335"/>
      <c r="J60" s="335"/>
      <c r="K60" s="335"/>
      <c r="L60" s="335"/>
      <c r="M60" s="335"/>
      <c r="O60" s="2"/>
    </row>
    <row r="61" spans="2:15" ht="27" customHeight="1" x14ac:dyDescent="0.25">
      <c r="B61" s="2"/>
      <c r="D61" s="350" t="s">
        <v>36</v>
      </c>
      <c r="E61" s="350"/>
      <c r="F61" s="335" t="s">
        <v>594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50</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c r="H77" s="16"/>
      <c r="I77" s="16"/>
      <c r="J77" s="16"/>
      <c r="K77" s="16"/>
      <c r="L77" s="16"/>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c r="H78" s="16"/>
      <c r="I78" s="16"/>
      <c r="J78" s="16"/>
      <c r="K78" s="16"/>
      <c r="L78" s="16"/>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35"/>
      <c r="G79" s="35"/>
      <c r="H79" s="35"/>
      <c r="I79" s="35"/>
      <c r="J79" s="35"/>
      <c r="K79" s="35"/>
      <c r="L79" s="35"/>
      <c r="M79" s="35"/>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t="s">
        <v>500</v>
      </c>
      <c r="G80" s="16">
        <v>0.29899999999999999</v>
      </c>
      <c r="H80" s="16">
        <v>0.3</v>
      </c>
      <c r="I80" s="16">
        <v>0.69899999999999995</v>
      </c>
      <c r="J80" s="16">
        <v>0.7</v>
      </c>
      <c r="K80" s="16">
        <v>0.89900000000000002</v>
      </c>
      <c r="L80" s="16">
        <v>0.9</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51" t="s">
        <v>53</v>
      </c>
      <c r="E81" s="351"/>
      <c r="F81" s="16" t="s">
        <v>500</v>
      </c>
      <c r="G81" s="16">
        <v>0.29899999999999999</v>
      </c>
      <c r="H81" s="16">
        <v>0.3</v>
      </c>
      <c r="I81" s="16">
        <v>0.69899999999999995</v>
      </c>
      <c r="J81" s="16">
        <v>0.7</v>
      </c>
      <c r="K81" s="16">
        <v>0.89900000000000002</v>
      </c>
      <c r="L81" s="16">
        <v>0.9</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0.29899999999999999</v>
      </c>
      <c r="H82" s="16">
        <v>0.3</v>
      </c>
      <c r="I82" s="16">
        <v>0.69899999999999995</v>
      </c>
      <c r="J82" s="16">
        <v>0.7</v>
      </c>
      <c r="K82" s="16">
        <v>0.89900000000000002</v>
      </c>
      <c r="L82" s="16" t="s">
        <v>500</v>
      </c>
      <c r="M82" s="16">
        <v>1</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0.29899999999999999</v>
      </c>
      <c r="H83" s="16">
        <v>0.3</v>
      </c>
      <c r="I83" s="16">
        <v>0.69899999999999995</v>
      </c>
      <c r="J83" s="16">
        <v>0.7</v>
      </c>
      <c r="K83" s="16">
        <v>0.89900000000000002</v>
      </c>
      <c r="L83" s="16" t="s">
        <v>500</v>
      </c>
      <c r="M83" s="16">
        <v>1</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0.29899999999999999</v>
      </c>
      <c r="H84" s="16">
        <v>0.3</v>
      </c>
      <c r="I84" s="16">
        <v>0.69899999999999995</v>
      </c>
      <c r="J84" s="16">
        <v>0.7</v>
      </c>
      <c r="K84" s="16">
        <v>0.89900000000000002</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0.29899999999999999</v>
      </c>
      <c r="H85" s="16">
        <v>0.3</v>
      </c>
      <c r="I85" s="16">
        <v>0.69899999999999995</v>
      </c>
      <c r="J85" s="16">
        <v>0.7</v>
      </c>
      <c r="K85" s="16">
        <v>0.89900000000000002</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0.29899999999999999</v>
      </c>
      <c r="H86" s="16">
        <v>0.3</v>
      </c>
      <c r="I86" s="16">
        <v>0.69899999999999995</v>
      </c>
      <c r="J86" s="16">
        <v>0.7</v>
      </c>
      <c r="K86" s="16">
        <v>0.89900000000000002</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88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595</v>
      </c>
      <c r="G97" s="335"/>
      <c r="H97" s="335"/>
      <c r="I97" s="335"/>
      <c r="J97" s="335"/>
      <c r="K97" s="335"/>
      <c r="L97" s="335"/>
      <c r="M97" s="335"/>
      <c r="O97" s="2"/>
    </row>
    <row r="98" spans="2:15" ht="28.5" customHeight="1" x14ac:dyDescent="0.25">
      <c r="B98" s="2"/>
      <c r="D98" s="350" t="s">
        <v>36</v>
      </c>
      <c r="E98" s="350"/>
      <c r="F98" s="335" t="s">
        <v>596</v>
      </c>
      <c r="G98" s="335"/>
      <c r="H98" s="335"/>
      <c r="I98" s="335"/>
      <c r="J98" s="335"/>
      <c r="K98" s="335"/>
      <c r="L98" s="335"/>
      <c r="M98" s="335"/>
      <c r="O98" s="2"/>
    </row>
    <row r="99" spans="2:15" ht="3.95" customHeight="1" x14ac:dyDescent="0.25">
      <c r="B99" s="2"/>
      <c r="O99" s="2"/>
    </row>
    <row r="100" spans="2:15" ht="191.25" customHeight="1" x14ac:dyDescent="0.25">
      <c r="B100" s="2"/>
      <c r="D100" s="329" t="s">
        <v>62</v>
      </c>
      <c r="E100" s="330"/>
      <c r="F100" s="331" t="s">
        <v>92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127</v>
      </c>
      <c r="K103" s="21"/>
      <c r="O103" s="2"/>
    </row>
    <row r="104" spans="2:15" ht="27.75" customHeight="1" x14ac:dyDescent="0.25">
      <c r="B104" s="2"/>
      <c r="D104" s="322"/>
      <c r="E104" s="323"/>
      <c r="F104" s="19" t="s">
        <v>67</v>
      </c>
      <c r="G104" s="324" t="s">
        <v>1730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215" priority="35">
      <formula>+IF($F$43="no",1,0)</formula>
    </cfRule>
  </conditionalFormatting>
  <conditionalFormatting sqref="F32:M33">
    <cfRule type="expression" dxfId="3214" priority="34">
      <formula>+IF($Q$30="NA",1,0)</formula>
    </cfRule>
  </conditionalFormatting>
  <conditionalFormatting sqref="F33:M33">
    <cfRule type="expression" dxfId="3213" priority="33">
      <formula>+IF($Q$33=0,1,0)</formula>
    </cfRule>
  </conditionalFormatting>
  <conditionalFormatting sqref="F47:M47">
    <cfRule type="expression" dxfId="3212" priority="32">
      <formula>+IF($Q$47=0,1,0)</formula>
    </cfRule>
  </conditionalFormatting>
  <conditionalFormatting sqref="F73:G73">
    <cfRule type="cellIs" dxfId="3211" priority="30" operator="equal">
      <formula>"optimo"</formula>
    </cfRule>
    <cfRule type="cellIs" dxfId="3210" priority="31" operator="equal">
      <formula>"critico"</formula>
    </cfRule>
  </conditionalFormatting>
  <conditionalFormatting sqref="H73:I73">
    <cfRule type="cellIs" dxfId="3209" priority="28" operator="equal">
      <formula>"Adecuado"</formula>
    </cfRule>
    <cfRule type="cellIs" dxfId="3208" priority="29" operator="equal">
      <formula>"en riesgo"</formula>
    </cfRule>
  </conditionalFormatting>
  <conditionalFormatting sqref="J73:K73">
    <cfRule type="cellIs" dxfId="3207" priority="26" operator="equal">
      <formula>"Adecuado"</formula>
    </cfRule>
    <cfRule type="cellIs" dxfId="3206" priority="27" operator="equal">
      <formula>"en riesgo"</formula>
    </cfRule>
  </conditionalFormatting>
  <conditionalFormatting sqref="L73:M73">
    <cfRule type="cellIs" dxfId="3205" priority="24" operator="equal">
      <formula>"optimo"</formula>
    </cfRule>
    <cfRule type="cellIs" dxfId="3204" priority="25" operator="equal">
      <formula>"critico"</formula>
    </cfRule>
  </conditionalFormatting>
  <conditionalFormatting sqref="F75:M86">
    <cfRule type="expression" dxfId="3203" priority="23">
      <formula>+IF($AK75=0,1)</formula>
    </cfRule>
  </conditionalFormatting>
  <conditionalFormatting sqref="F103:G104">
    <cfRule type="expression" dxfId="3202" priority="22">
      <formula>+IF($G$102="No",1,0)</formula>
    </cfRule>
  </conditionalFormatting>
  <conditionalFormatting sqref="F51">
    <cfRule type="expression" dxfId="3201" priority="21">
      <formula>+IF($F$43="no",1,0)</formula>
    </cfRule>
  </conditionalFormatting>
  <conditionalFormatting sqref="I51">
    <cfRule type="expression" dxfId="3200" priority="20">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138</v>
      </c>
      <c r="O10" s="2"/>
    </row>
    <row r="11" spans="2:24" ht="3.95" customHeight="1" x14ac:dyDescent="0.25">
      <c r="B11" s="2"/>
      <c r="D11" s="6"/>
      <c r="O11" s="2"/>
    </row>
    <row r="12" spans="2:24" ht="36" customHeight="1" x14ac:dyDescent="0.25">
      <c r="B12" s="2"/>
      <c r="D12" s="329" t="s">
        <v>5</v>
      </c>
      <c r="E12" s="330"/>
      <c r="F12" s="331" t="s">
        <v>139</v>
      </c>
      <c r="G12" s="332"/>
      <c r="H12" s="332"/>
      <c r="I12" s="332"/>
      <c r="J12" s="332"/>
      <c r="K12" s="332"/>
      <c r="L12" s="332"/>
      <c r="M12" s="333"/>
      <c r="O12" s="2"/>
      <c r="W12" s="3" t="str">
        <f>+F23</f>
        <v>Mensual</v>
      </c>
      <c r="X12" s="3" t="str">
        <f>+F71</f>
        <v>Junio</v>
      </c>
    </row>
    <row r="13" spans="2:24" ht="3.95" customHeight="1" x14ac:dyDescent="0.25">
      <c r="B13" s="2"/>
      <c r="O13" s="2"/>
    </row>
    <row r="14" spans="2:24" ht="36" customHeight="1" x14ac:dyDescent="0.25">
      <c r="B14" s="2"/>
      <c r="D14" s="329" t="s">
        <v>6</v>
      </c>
      <c r="E14" s="330"/>
      <c r="F14" s="331" t="s">
        <v>587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915459</v>
      </c>
      <c r="G22" s="328" t="s">
        <v>9</v>
      </c>
      <c r="H22" s="328"/>
      <c r="I22" s="8">
        <v>1150000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588</v>
      </c>
      <c r="G59" s="335"/>
      <c r="H59" s="335"/>
      <c r="I59" s="335"/>
      <c r="J59" s="335"/>
      <c r="K59" s="335"/>
      <c r="L59" s="335"/>
      <c r="M59" s="335"/>
      <c r="O59" s="2"/>
    </row>
    <row r="60" spans="2:15" ht="27" customHeight="1" x14ac:dyDescent="0.25">
      <c r="B60" s="2"/>
      <c r="D60" s="350" t="s">
        <v>35</v>
      </c>
      <c r="E60" s="350"/>
      <c r="F60" s="335" t="s">
        <v>589</v>
      </c>
      <c r="G60" s="335"/>
      <c r="H60" s="335"/>
      <c r="I60" s="335"/>
      <c r="J60" s="335"/>
      <c r="K60" s="335"/>
      <c r="L60" s="335"/>
      <c r="M60" s="335"/>
      <c r="O60" s="2"/>
    </row>
    <row r="61" spans="2:15" ht="27" customHeight="1" x14ac:dyDescent="0.25">
      <c r="B61" s="2"/>
      <c r="D61" s="350" t="s">
        <v>36</v>
      </c>
      <c r="E61" s="350"/>
      <c r="F61" s="335" t="s">
        <v>590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50</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0.39900000000000002</v>
      </c>
      <c r="H78" s="16">
        <v>0.4</v>
      </c>
      <c r="I78" s="16">
        <v>0.59899999999999998</v>
      </c>
      <c r="J78" s="16">
        <v>0.6</v>
      </c>
      <c r="K78" s="16">
        <v>0.69899999999999995</v>
      </c>
      <c r="L78" s="16">
        <v>0.7</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35" t="s">
        <v>500</v>
      </c>
      <c r="G79" s="35" t="s">
        <v>500</v>
      </c>
      <c r="H79" s="35" t="s">
        <v>500</v>
      </c>
      <c r="I79" s="35" t="s">
        <v>500</v>
      </c>
      <c r="J79" s="35" t="s">
        <v>500</v>
      </c>
      <c r="K79" s="35" t="s">
        <v>500</v>
      </c>
      <c r="L79" s="35" t="s">
        <v>500</v>
      </c>
      <c r="M79" s="35" t="s">
        <v>500</v>
      </c>
      <c r="O79" s="2"/>
      <c r="AE79" s="3" t="s">
        <v>49</v>
      </c>
      <c r="AF79" s="3">
        <v>5</v>
      </c>
      <c r="AG79" s="3">
        <f t="shared" si="0"/>
        <v>1</v>
      </c>
      <c r="AH79" s="3">
        <f>+IF(AG79=0,0,IF(AG79=1,(SUM($AG$75:AG79)-1),1))</f>
        <v>1</v>
      </c>
      <c r="AI79" s="3">
        <f t="shared" si="1"/>
        <v>1</v>
      </c>
      <c r="AJ79" s="3">
        <f t="shared" si="2"/>
        <v>0</v>
      </c>
      <c r="AK79" s="3">
        <f t="shared" si="3"/>
        <v>1</v>
      </c>
    </row>
    <row r="80" spans="2:37" x14ac:dyDescent="0.25">
      <c r="B80" s="2"/>
      <c r="D80" s="351" t="s">
        <v>50</v>
      </c>
      <c r="E80" s="351"/>
      <c r="F80" s="16" t="s">
        <v>500</v>
      </c>
      <c r="G80" s="16">
        <v>0.39900000000000002</v>
      </c>
      <c r="H80" s="16">
        <v>0.4</v>
      </c>
      <c r="I80" s="16">
        <v>0.59899999999999998</v>
      </c>
      <c r="J80" s="16">
        <v>0.6</v>
      </c>
      <c r="K80" s="16">
        <v>0.69899999999999995</v>
      </c>
      <c r="L80" s="16">
        <v>0.7</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51" t="s">
        <v>53</v>
      </c>
      <c r="E81" s="351"/>
      <c r="F81" s="16" t="s">
        <v>500</v>
      </c>
      <c r="G81" s="16">
        <v>0.39900000000000002</v>
      </c>
      <c r="H81" s="16">
        <v>0.4</v>
      </c>
      <c r="I81" s="16">
        <v>0.59899999999999998</v>
      </c>
      <c r="J81" s="16">
        <v>0.6</v>
      </c>
      <c r="K81" s="16">
        <v>0.69899999999999995</v>
      </c>
      <c r="L81" s="16">
        <v>0.7</v>
      </c>
      <c r="M81" s="16" t="s">
        <v>500</v>
      </c>
      <c r="O81" s="2"/>
      <c r="AE81" s="3" t="s">
        <v>53</v>
      </c>
      <c r="AF81" s="3">
        <v>7</v>
      </c>
      <c r="AG81" s="3">
        <f t="shared" si="0"/>
        <v>1</v>
      </c>
      <c r="AH81" s="3">
        <f>+IF(AG81=0,0,IF(AG81=1,(SUM($AG$75:AG81)-1),1))</f>
        <v>3</v>
      </c>
      <c r="AI81" s="3">
        <f t="shared" si="1"/>
        <v>1</v>
      </c>
      <c r="AJ81" s="3">
        <f t="shared" si="2"/>
        <v>0</v>
      </c>
      <c r="AK81" s="3">
        <f t="shared" si="3"/>
        <v>1</v>
      </c>
    </row>
    <row r="82" spans="2:37" x14ac:dyDescent="0.25">
      <c r="B82" s="2"/>
      <c r="D82" s="351" t="s">
        <v>54</v>
      </c>
      <c r="E82" s="351"/>
      <c r="F82" s="16" t="s">
        <v>500</v>
      </c>
      <c r="G82" s="16">
        <v>0.499</v>
      </c>
      <c r="H82" s="16">
        <v>0.5</v>
      </c>
      <c r="I82" s="16">
        <v>0.69899999999999995</v>
      </c>
      <c r="J82" s="16">
        <v>0.7</v>
      </c>
      <c r="K82" s="16">
        <v>0.89900000000000002</v>
      </c>
      <c r="L82" s="16">
        <v>0.9</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v>0.499</v>
      </c>
      <c r="H83" s="16">
        <v>0.5</v>
      </c>
      <c r="I83" s="16">
        <v>0.69899999999999995</v>
      </c>
      <c r="J83" s="16">
        <v>0.7</v>
      </c>
      <c r="K83" s="16">
        <v>0.89900000000000002</v>
      </c>
      <c r="L83" s="16">
        <v>0.9</v>
      </c>
      <c r="M83" s="16" t="s">
        <v>500</v>
      </c>
      <c r="O83" s="2"/>
      <c r="AE83" s="3" t="s">
        <v>55</v>
      </c>
      <c r="AF83" s="3">
        <v>9</v>
      </c>
      <c r="AG83" s="3">
        <f t="shared" si="0"/>
        <v>1</v>
      </c>
      <c r="AH83" s="3">
        <f>+IF(AG83=0,0,IF(AG83=1,(SUM($AG$75:AG83)-1),1))</f>
        <v>5</v>
      </c>
      <c r="AI83" s="3">
        <f t="shared" si="1"/>
        <v>1</v>
      </c>
      <c r="AJ83" s="3">
        <f t="shared" si="2"/>
        <v>0</v>
      </c>
      <c r="AK83" s="3">
        <f t="shared" si="3"/>
        <v>1</v>
      </c>
    </row>
    <row r="84" spans="2:37" x14ac:dyDescent="0.25">
      <c r="B84" s="2"/>
      <c r="D84" s="351" t="s">
        <v>56</v>
      </c>
      <c r="E84" s="351"/>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7</v>
      </c>
      <c r="AI85" s="3">
        <f t="shared" si="1"/>
        <v>1</v>
      </c>
      <c r="AJ85" s="3">
        <f t="shared" si="2"/>
        <v>0</v>
      </c>
      <c r="AK85" s="3">
        <f t="shared" si="3"/>
        <v>1</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88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591</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198" customHeight="1" x14ac:dyDescent="0.25">
      <c r="B100" s="2"/>
      <c r="D100" s="329" t="s">
        <v>62</v>
      </c>
      <c r="E100" s="330"/>
      <c r="F100" s="331" t="s">
        <v>93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130</v>
      </c>
      <c r="K103" s="21"/>
      <c r="O103" s="2"/>
    </row>
    <row r="104" spans="2:15" ht="27.75" customHeight="1" x14ac:dyDescent="0.25">
      <c r="B104" s="2"/>
      <c r="D104" s="322"/>
      <c r="E104" s="323"/>
      <c r="F104" s="19" t="s">
        <v>67</v>
      </c>
      <c r="G104" s="324" t="s">
        <v>1732</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99" priority="33">
      <formula>+IF($F$43="no",1,0)</formula>
    </cfRule>
  </conditionalFormatting>
  <conditionalFormatting sqref="F32:M33">
    <cfRule type="expression" dxfId="3198" priority="32">
      <formula>+IF($Q$30="NA",1,0)</formula>
    </cfRule>
  </conditionalFormatting>
  <conditionalFormatting sqref="F33:M33">
    <cfRule type="expression" dxfId="3197" priority="31">
      <formula>+IF($Q$33=0,1,0)</formula>
    </cfRule>
  </conditionalFormatting>
  <conditionalFormatting sqref="F47:M47">
    <cfRule type="expression" dxfId="3196" priority="30">
      <formula>+IF($Q$47=0,1,0)</formula>
    </cfRule>
  </conditionalFormatting>
  <conditionalFormatting sqref="F73:G73">
    <cfRule type="cellIs" dxfId="3195" priority="28" operator="equal">
      <formula>"optimo"</formula>
    </cfRule>
    <cfRule type="cellIs" dxfId="3194" priority="29" operator="equal">
      <formula>"critico"</formula>
    </cfRule>
  </conditionalFormatting>
  <conditionalFormatting sqref="H73:I73">
    <cfRule type="cellIs" dxfId="3193" priority="26" operator="equal">
      <formula>"Adecuado"</formula>
    </cfRule>
    <cfRule type="cellIs" dxfId="3192" priority="27" operator="equal">
      <formula>"en riesgo"</formula>
    </cfRule>
  </conditionalFormatting>
  <conditionalFormatting sqref="J73:K73">
    <cfRule type="cellIs" dxfId="3191" priority="24" operator="equal">
      <formula>"Adecuado"</formula>
    </cfRule>
    <cfRule type="cellIs" dxfId="3190" priority="25" operator="equal">
      <formula>"en riesgo"</formula>
    </cfRule>
  </conditionalFormatting>
  <conditionalFormatting sqref="L73:M73">
    <cfRule type="cellIs" dxfId="3189" priority="22" operator="equal">
      <formula>"optimo"</formula>
    </cfRule>
    <cfRule type="cellIs" dxfId="3188" priority="23" operator="equal">
      <formula>"critico"</formula>
    </cfRule>
  </conditionalFormatting>
  <conditionalFormatting sqref="F75:M78 F80:M86">
    <cfRule type="expression" dxfId="3187" priority="21">
      <formula>+IF($AK75=0,1)</formula>
    </cfRule>
  </conditionalFormatting>
  <conditionalFormatting sqref="F103:G104">
    <cfRule type="expression" dxfId="3186" priority="20">
      <formula>+IF($G$102="No",1,0)</formula>
    </cfRule>
  </conditionalFormatting>
  <conditionalFormatting sqref="F51">
    <cfRule type="expression" dxfId="3185" priority="19">
      <formula>+IF($F$43="no",1,0)</formula>
    </cfRule>
  </conditionalFormatting>
  <conditionalFormatting sqref="I51">
    <cfRule type="expression" dxfId="3184" priority="18">
      <formula>+IF($F$51="no",1,0)</formula>
    </cfRule>
  </conditionalFormatting>
  <conditionalFormatting sqref="F79:M79">
    <cfRule type="expression" dxfId="3183"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140</v>
      </c>
      <c r="O10" s="2"/>
    </row>
    <row r="11" spans="2:24" ht="3.95" customHeight="1" x14ac:dyDescent="0.25">
      <c r="B11" s="2"/>
      <c r="D11" s="6"/>
      <c r="O11" s="2"/>
    </row>
    <row r="12" spans="2:24" ht="36" customHeight="1" x14ac:dyDescent="0.25">
      <c r="B12" s="2"/>
      <c r="D12" s="329" t="s">
        <v>5</v>
      </c>
      <c r="E12" s="330"/>
      <c r="F12" s="331" t="s">
        <v>141</v>
      </c>
      <c r="G12" s="332"/>
      <c r="H12" s="332"/>
      <c r="I12" s="332"/>
      <c r="J12" s="332"/>
      <c r="K12" s="332"/>
      <c r="L12" s="332"/>
      <c r="M12" s="333"/>
      <c r="O12" s="2"/>
      <c r="W12" s="3" t="str">
        <f>+F23</f>
        <v>Bimestral</v>
      </c>
      <c r="X12" s="3" t="str">
        <f>+F71</f>
        <v>Abril</v>
      </c>
    </row>
    <row r="13" spans="2:24" ht="3.95" customHeight="1" x14ac:dyDescent="0.25">
      <c r="B13" s="2"/>
      <c r="O13" s="2"/>
    </row>
    <row r="14" spans="2:24" ht="36" customHeight="1" x14ac:dyDescent="0.25">
      <c r="B14" s="2"/>
      <c r="D14" s="329" t="s">
        <v>6</v>
      </c>
      <c r="E14" s="330"/>
      <c r="F14" s="331" t="s">
        <v>582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108098</v>
      </c>
      <c r="G22" s="328" t="s">
        <v>9</v>
      </c>
      <c r="H22" s="328"/>
      <c r="I22" s="8">
        <v>117698</v>
      </c>
      <c r="K22" s="328" t="s">
        <v>10</v>
      </c>
      <c r="L22" s="328"/>
      <c r="M22" s="9" t="s">
        <v>496</v>
      </c>
      <c r="O22" s="2"/>
    </row>
    <row r="23" spans="2:17" ht="19.5" customHeight="1" x14ac:dyDescent="0.25">
      <c r="B23" s="2"/>
      <c r="D23" s="328" t="s">
        <v>11</v>
      </c>
      <c r="E23" s="328"/>
      <c r="F23" s="4" t="s">
        <v>513</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583</v>
      </c>
      <c r="G59" s="335"/>
      <c r="H59" s="335"/>
      <c r="I59" s="335"/>
      <c r="J59" s="335"/>
      <c r="K59" s="335"/>
      <c r="L59" s="335"/>
      <c r="M59" s="335"/>
      <c r="O59" s="2"/>
    </row>
    <row r="60" spans="2:15" ht="27" customHeight="1" x14ac:dyDescent="0.25">
      <c r="B60" s="2"/>
      <c r="D60" s="350" t="s">
        <v>35</v>
      </c>
      <c r="E60" s="350"/>
      <c r="F60" s="335" t="s">
        <v>584</v>
      </c>
      <c r="G60" s="335"/>
      <c r="H60" s="335"/>
      <c r="I60" s="335"/>
      <c r="J60" s="335"/>
      <c r="K60" s="335"/>
      <c r="L60" s="335"/>
      <c r="M60" s="335"/>
      <c r="O60" s="2"/>
    </row>
    <row r="61" spans="2:15" ht="27" customHeight="1" x14ac:dyDescent="0.25">
      <c r="B61" s="2"/>
      <c r="D61" s="350" t="s">
        <v>36</v>
      </c>
      <c r="E61" s="350"/>
      <c r="F61" s="335" t="s">
        <v>585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c r="G78" s="16">
        <f>+H78-0.001</f>
        <v>0.499</v>
      </c>
      <c r="H78" s="16">
        <v>0.5</v>
      </c>
      <c r="I78" s="16">
        <f>+J78-0.001</f>
        <v>0.59899999999999998</v>
      </c>
      <c r="J78" s="16">
        <v>0.6</v>
      </c>
      <c r="K78" s="16">
        <f>+L78-0.001</f>
        <v>0.79900000000000004</v>
      </c>
      <c r="L78" s="16">
        <v>0.8</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51" t="s">
        <v>49</v>
      </c>
      <c r="E79" s="351"/>
      <c r="F79" s="35"/>
      <c r="G79" s="35"/>
      <c r="H79" s="35"/>
      <c r="I79" s="35"/>
      <c r="J79" s="35"/>
      <c r="K79" s="35"/>
      <c r="L79" s="35"/>
      <c r="M79" s="35"/>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c r="G80" s="16">
        <f>+H80-0.001</f>
        <v>0.59899999999999998</v>
      </c>
      <c r="H80" s="16">
        <v>0.6</v>
      </c>
      <c r="I80" s="16">
        <f>+J80-0.001</f>
        <v>0.79900000000000004</v>
      </c>
      <c r="J80" s="16">
        <v>0.8</v>
      </c>
      <c r="K80" s="16">
        <f>+L80-0.001</f>
        <v>0.89900000000000002</v>
      </c>
      <c r="L80" s="16">
        <v>0.9</v>
      </c>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51" t="s">
        <v>53</v>
      </c>
      <c r="E81" s="351"/>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c r="G82" s="16">
        <f>+H82-0.001</f>
        <v>0.59899999999999998</v>
      </c>
      <c r="H82" s="16">
        <v>0.6</v>
      </c>
      <c r="I82" s="16">
        <f>+J82-0.001</f>
        <v>0.79900000000000004</v>
      </c>
      <c r="J82" s="16">
        <v>0.8</v>
      </c>
      <c r="K82" s="16">
        <f>+M82-0.001</f>
        <v>0.999</v>
      </c>
      <c r="L82" s="16"/>
      <c r="M82" s="16">
        <v>1</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35"/>
      <c r="G83" s="35"/>
      <c r="H83" s="35"/>
      <c r="I83" s="35"/>
      <c r="J83" s="35"/>
      <c r="K83" s="35"/>
      <c r="L83" s="35"/>
      <c r="M83" s="35"/>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c r="G84" s="16">
        <f>+H84-0.001</f>
        <v>0.69899999999999995</v>
      </c>
      <c r="H84" s="16">
        <v>0.7</v>
      </c>
      <c r="I84" s="16">
        <f>+J84-0.001</f>
        <v>0.79900000000000004</v>
      </c>
      <c r="J84" s="16">
        <v>0.8</v>
      </c>
      <c r="K84" s="16">
        <f>+M84-0.001</f>
        <v>0.999</v>
      </c>
      <c r="L84" s="16"/>
      <c r="M84" s="16">
        <v>1</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c r="G86" s="16">
        <f>+H86-0.001</f>
        <v>0.69899999999999995</v>
      </c>
      <c r="H86" s="16">
        <v>0.7</v>
      </c>
      <c r="I86" s="16">
        <f>+J86-0.001</f>
        <v>0.79900000000000004</v>
      </c>
      <c r="J86" s="16">
        <v>0.8</v>
      </c>
      <c r="K86" s="16">
        <f>+M86-0.001</f>
        <v>0.999</v>
      </c>
      <c r="L86" s="16"/>
      <c r="M86" s="16">
        <v>1</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29" t="s">
        <v>59</v>
      </c>
      <c r="E88" s="330"/>
      <c r="F88" s="331" t="s">
        <v>94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581</v>
      </c>
      <c r="G97" s="335"/>
      <c r="H97" s="335"/>
      <c r="I97" s="335"/>
      <c r="J97" s="335"/>
      <c r="K97" s="335"/>
      <c r="L97" s="335"/>
      <c r="M97" s="335"/>
      <c r="O97" s="2"/>
    </row>
    <row r="98" spans="2:15" ht="28.5" customHeight="1" x14ac:dyDescent="0.25">
      <c r="B98" s="2"/>
      <c r="D98" s="350" t="s">
        <v>36</v>
      </c>
      <c r="E98" s="350"/>
      <c r="F98" s="335" t="s">
        <v>586</v>
      </c>
      <c r="G98" s="335"/>
      <c r="H98" s="335"/>
      <c r="I98" s="335"/>
      <c r="J98" s="335"/>
      <c r="K98" s="335"/>
      <c r="L98" s="335"/>
      <c r="M98" s="335"/>
      <c r="O98" s="2"/>
    </row>
    <row r="99" spans="2:15" ht="3.95" customHeight="1" x14ac:dyDescent="0.25">
      <c r="B99" s="2"/>
      <c r="O99" s="2"/>
    </row>
    <row r="100" spans="2:15" ht="126.75" customHeight="1" x14ac:dyDescent="0.25">
      <c r="B100" s="2"/>
      <c r="D100" s="329" t="s">
        <v>62</v>
      </c>
      <c r="E100" s="330"/>
      <c r="F100" s="331" t="s">
        <v>95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134</v>
      </c>
      <c r="K103" s="21"/>
      <c r="O103" s="2"/>
    </row>
    <row r="104" spans="2:15" ht="27.75" customHeight="1" x14ac:dyDescent="0.25">
      <c r="B104" s="2"/>
      <c r="D104" s="322"/>
      <c r="E104" s="323"/>
      <c r="F104" s="19" t="s">
        <v>67</v>
      </c>
      <c r="G104" s="356" t="s">
        <v>1733</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Director(a) Primera Infancia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82" priority="33">
      <formula>+IF($F$43="no",1,0)</formula>
    </cfRule>
  </conditionalFormatting>
  <conditionalFormatting sqref="F32:M33">
    <cfRule type="expression" dxfId="3181" priority="32">
      <formula>+IF($Q$30="NA",1,0)</formula>
    </cfRule>
  </conditionalFormatting>
  <conditionalFormatting sqref="F33:M33">
    <cfRule type="expression" dxfId="3180" priority="31">
      <formula>+IF($Q$33=0,1,0)</formula>
    </cfRule>
  </conditionalFormatting>
  <conditionalFormatting sqref="F47:M47">
    <cfRule type="expression" dxfId="3179" priority="30">
      <formula>+IF($Q$47=0,1,0)</formula>
    </cfRule>
  </conditionalFormatting>
  <conditionalFormatting sqref="F73:G73">
    <cfRule type="cellIs" dxfId="3178" priority="18" operator="equal">
      <formula>"optimo"</formula>
    </cfRule>
    <cfRule type="cellIs" dxfId="3177" priority="19" operator="equal">
      <formula>"critico"</formula>
    </cfRule>
  </conditionalFormatting>
  <conditionalFormatting sqref="H73:I73">
    <cfRule type="cellIs" dxfId="3176" priority="16" operator="equal">
      <formula>"Adecuado"</formula>
    </cfRule>
    <cfRule type="cellIs" dxfId="3175" priority="17" operator="equal">
      <formula>"en riesgo"</formula>
    </cfRule>
  </conditionalFormatting>
  <conditionalFormatting sqref="J73:K73">
    <cfRule type="cellIs" dxfId="3174" priority="14" operator="equal">
      <formula>"Adecuado"</formula>
    </cfRule>
    <cfRule type="cellIs" dxfId="3173" priority="15" operator="equal">
      <formula>"en riesgo"</formula>
    </cfRule>
  </conditionalFormatting>
  <conditionalFormatting sqref="L73:M73">
    <cfRule type="cellIs" dxfId="3172" priority="12" operator="equal">
      <formula>"optimo"</formula>
    </cfRule>
    <cfRule type="cellIs" dxfId="3171" priority="13" operator="equal">
      <formula>"critico"</formula>
    </cfRule>
  </conditionalFormatting>
  <conditionalFormatting sqref="F75:M79">
    <cfRule type="expression" dxfId="3170" priority="11">
      <formula>+IF($AK75=0,1)</formula>
    </cfRule>
  </conditionalFormatting>
  <conditionalFormatting sqref="F103:G104">
    <cfRule type="expression" dxfId="3169" priority="10">
      <formula>+IF($G$102="No",1,0)</formula>
    </cfRule>
  </conditionalFormatting>
  <conditionalFormatting sqref="F51">
    <cfRule type="expression" dxfId="3168" priority="9">
      <formula>+IF($F$43="no",1,0)</formula>
    </cfRule>
  </conditionalFormatting>
  <conditionalFormatting sqref="I51">
    <cfRule type="expression" dxfId="3167" priority="8">
      <formula>+IF($F$51="no",1,0)</formula>
    </cfRule>
  </conditionalFormatting>
  <conditionalFormatting sqref="F81:M81 F83:M83 F85:M85">
    <cfRule type="expression" dxfId="3166" priority="2">
      <formula>+IF($AK81=0,1)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rgb="FF0070C0"/>
  </sheetPr>
  <dimension ref="B1:AV113"/>
  <sheetViews>
    <sheetView topLeftCell="A49" zoomScaleNormal="100" workbookViewId="0">
      <selection activeCell="A86" sqref="A86: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142</v>
      </c>
      <c r="O10" s="2"/>
    </row>
    <row r="11" spans="2:24" ht="3.95" customHeight="1" x14ac:dyDescent="0.25">
      <c r="B11" s="2"/>
      <c r="D11" s="6"/>
      <c r="O11" s="2"/>
    </row>
    <row r="12" spans="2:24" ht="36" customHeight="1" x14ac:dyDescent="0.25">
      <c r="B12" s="2"/>
      <c r="D12" s="329" t="s">
        <v>5</v>
      </c>
      <c r="E12" s="330"/>
      <c r="F12" s="331" t="s">
        <v>143</v>
      </c>
      <c r="G12" s="332"/>
      <c r="H12" s="332"/>
      <c r="I12" s="332"/>
      <c r="J12" s="332"/>
      <c r="K12" s="332"/>
      <c r="L12" s="332"/>
      <c r="M12" s="333"/>
      <c r="O12" s="2"/>
      <c r="W12" s="3" t="str">
        <f>+F23</f>
        <v>Bimestral</v>
      </c>
      <c r="X12" s="3" t="str">
        <f>+F71</f>
        <v>Abril</v>
      </c>
    </row>
    <row r="13" spans="2:24" ht="3.95" customHeight="1" x14ac:dyDescent="0.25">
      <c r="B13" s="2"/>
      <c r="O13" s="2"/>
    </row>
    <row r="14" spans="2:24" ht="36" customHeight="1" x14ac:dyDescent="0.25">
      <c r="B14" s="2"/>
      <c r="D14" s="329" t="s">
        <v>6</v>
      </c>
      <c r="E14" s="330"/>
      <c r="F14" s="331" t="s">
        <v>577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286243</v>
      </c>
      <c r="G22" s="328" t="s">
        <v>9</v>
      </c>
      <c r="H22" s="328"/>
      <c r="I22" s="8">
        <v>221734</v>
      </c>
      <c r="K22" s="328" t="s">
        <v>10</v>
      </c>
      <c r="L22" s="328"/>
      <c r="M22" s="9" t="s">
        <v>496</v>
      </c>
      <c r="O22" s="2"/>
    </row>
    <row r="23" spans="2:17" ht="19.5" customHeight="1" x14ac:dyDescent="0.25">
      <c r="B23" s="2"/>
      <c r="D23" s="328" t="s">
        <v>11</v>
      </c>
      <c r="E23" s="328"/>
      <c r="F23" s="4" t="s">
        <v>513</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578</v>
      </c>
      <c r="G59" s="335"/>
      <c r="H59" s="335"/>
      <c r="I59" s="335"/>
      <c r="J59" s="335"/>
      <c r="K59" s="335"/>
      <c r="L59" s="335"/>
      <c r="M59" s="335"/>
      <c r="O59" s="2"/>
    </row>
    <row r="60" spans="2:15" ht="27" customHeight="1" x14ac:dyDescent="0.25">
      <c r="B60" s="2"/>
      <c r="D60" s="350" t="s">
        <v>35</v>
      </c>
      <c r="E60" s="350"/>
      <c r="F60" s="335" t="s">
        <v>579</v>
      </c>
      <c r="G60" s="335"/>
      <c r="H60" s="335"/>
      <c r="I60" s="335"/>
      <c r="J60" s="335"/>
      <c r="K60" s="335"/>
      <c r="L60" s="335"/>
      <c r="M60" s="335"/>
      <c r="O60" s="2"/>
    </row>
    <row r="61" spans="2:15" ht="27" customHeight="1" x14ac:dyDescent="0.25">
      <c r="B61" s="2"/>
      <c r="D61" s="350" t="s">
        <v>36</v>
      </c>
      <c r="E61" s="350"/>
      <c r="F61" s="335" t="s">
        <v>580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c r="G76" s="16"/>
      <c r="H76" s="16"/>
      <c r="I76" s="16"/>
      <c r="J76" s="16"/>
      <c r="K76" s="16"/>
      <c r="L76" s="16"/>
      <c r="M76" s="16"/>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c r="G77" s="16"/>
      <c r="H77" s="16"/>
      <c r="I77" s="16"/>
      <c r="J77" s="16"/>
      <c r="K77" s="16"/>
      <c r="L77" s="16"/>
      <c r="M77" s="16"/>
      <c r="O77" s="2"/>
      <c r="AE77" s="3" t="s">
        <v>47</v>
      </c>
      <c r="AF77" s="3">
        <v>3</v>
      </c>
      <c r="AG77" s="3">
        <f t="shared" si="0"/>
        <v>1</v>
      </c>
      <c r="AH77" s="3">
        <f>+IF(AG77=0,0,IF(AG77=1,(SUM($AG$75:AG77)-1),1))</f>
        <v>0</v>
      </c>
      <c r="AI77" s="3">
        <f t="shared" si="1"/>
        <v>0</v>
      </c>
      <c r="AJ77" s="3">
        <f t="shared" si="2"/>
        <v>0</v>
      </c>
      <c r="AK77" s="3">
        <f t="shared" si="3"/>
        <v>0</v>
      </c>
    </row>
    <row r="78" spans="2:37" x14ac:dyDescent="0.25">
      <c r="B78" s="2"/>
      <c r="D78" s="351" t="s">
        <v>48</v>
      </c>
      <c r="E78" s="351"/>
      <c r="F78" s="16"/>
      <c r="G78" s="16">
        <f>+H78-0.001</f>
        <v>0.499</v>
      </c>
      <c r="H78" s="16">
        <v>0.5</v>
      </c>
      <c r="I78" s="16">
        <f>+J78-0.001</f>
        <v>0.59899999999999998</v>
      </c>
      <c r="J78" s="16">
        <v>0.6</v>
      </c>
      <c r="K78" s="16">
        <f>+L78-0.001</f>
        <v>0.79900000000000004</v>
      </c>
      <c r="L78" s="16">
        <v>0.8</v>
      </c>
      <c r="M78" s="16"/>
      <c r="O78" s="2"/>
      <c r="AE78" s="3" t="s">
        <v>48</v>
      </c>
      <c r="AF78" s="3">
        <v>4</v>
      </c>
      <c r="AG78" s="3">
        <f t="shared" si="0"/>
        <v>1</v>
      </c>
      <c r="AH78" s="3">
        <f>+IF(AG78=0,0,IF(AG78=1,(SUM($AG$75:AG78)-1),1))</f>
        <v>1</v>
      </c>
      <c r="AI78" s="3">
        <f t="shared" si="1"/>
        <v>0</v>
      </c>
      <c r="AJ78" s="3">
        <f t="shared" si="2"/>
        <v>1</v>
      </c>
      <c r="AK78" s="3">
        <f t="shared" si="3"/>
        <v>1</v>
      </c>
    </row>
    <row r="79" spans="2:37" x14ac:dyDescent="0.25">
      <c r="B79" s="2"/>
      <c r="D79" s="351" t="s">
        <v>49</v>
      </c>
      <c r="E79" s="351"/>
      <c r="F79" s="35"/>
      <c r="G79" s="35"/>
      <c r="H79" s="35"/>
      <c r="I79" s="35"/>
      <c r="J79" s="35"/>
      <c r="K79" s="35"/>
      <c r="L79" s="35"/>
      <c r="M79" s="35"/>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c r="G80" s="16">
        <f>+H80-0.001</f>
        <v>0.59899999999999998</v>
      </c>
      <c r="H80" s="16">
        <v>0.6</v>
      </c>
      <c r="I80" s="16">
        <f>+J80-0.001</f>
        <v>0.79900000000000004</v>
      </c>
      <c r="J80" s="16">
        <v>0.8</v>
      </c>
      <c r="K80" s="16">
        <f>+L80-0.001</f>
        <v>0.89900000000000002</v>
      </c>
      <c r="L80" s="16">
        <v>0.9</v>
      </c>
      <c r="M80" s="16"/>
      <c r="O80" s="2"/>
      <c r="AE80" s="3" t="s">
        <v>50</v>
      </c>
      <c r="AF80" s="3">
        <v>6</v>
      </c>
      <c r="AG80" s="3">
        <f t="shared" si="0"/>
        <v>1</v>
      </c>
      <c r="AH80" s="3">
        <f>+IF(AG80=0,0,IF(AG80=1,(SUM($AG$75:AG80)-1),1))</f>
        <v>3</v>
      </c>
      <c r="AI80" s="3">
        <f t="shared" si="1"/>
        <v>0</v>
      </c>
      <c r="AJ80" s="3">
        <f t="shared" si="2"/>
        <v>0</v>
      </c>
      <c r="AK80" s="3">
        <f t="shared" si="3"/>
        <v>0</v>
      </c>
    </row>
    <row r="81" spans="2:37" x14ac:dyDescent="0.25">
      <c r="B81" s="2"/>
      <c r="D81" s="351" t="s">
        <v>53</v>
      </c>
      <c r="E81" s="351"/>
      <c r="F81" s="35"/>
      <c r="G81" s="35"/>
      <c r="H81" s="35"/>
      <c r="I81" s="35"/>
      <c r="J81" s="35"/>
      <c r="K81" s="35"/>
      <c r="L81" s="35"/>
      <c r="M81" s="35"/>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c r="G82" s="16">
        <f>+H82-0.001</f>
        <v>0.59899999999999998</v>
      </c>
      <c r="H82" s="16">
        <v>0.6</v>
      </c>
      <c r="I82" s="16">
        <f>+J82-0.001</f>
        <v>0.79900000000000004</v>
      </c>
      <c r="J82" s="16">
        <v>0.8</v>
      </c>
      <c r="K82" s="16">
        <f>+M82-0.001</f>
        <v>0.999</v>
      </c>
      <c r="L82" s="16"/>
      <c r="M82" s="16">
        <v>1</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35"/>
      <c r="G83" s="35"/>
      <c r="H83" s="35"/>
      <c r="I83" s="35"/>
      <c r="J83" s="35"/>
      <c r="K83" s="35"/>
      <c r="L83" s="35"/>
      <c r="M83" s="35"/>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c r="G84" s="16">
        <f>+H84-0.001</f>
        <v>0.69899999999999995</v>
      </c>
      <c r="H84" s="16">
        <v>0.7</v>
      </c>
      <c r="I84" s="16">
        <f>+J84-0.001</f>
        <v>0.79900000000000004</v>
      </c>
      <c r="J84" s="16">
        <v>0.8</v>
      </c>
      <c r="K84" s="16">
        <f>+M84-0.001</f>
        <v>0.999</v>
      </c>
      <c r="L84" s="16"/>
      <c r="M84" s="16">
        <v>1</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35"/>
      <c r="G85" s="35"/>
      <c r="H85" s="35"/>
      <c r="I85" s="35"/>
      <c r="J85" s="35"/>
      <c r="K85" s="35"/>
      <c r="L85" s="35"/>
      <c r="M85" s="35"/>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c r="G86" s="16">
        <f>+H86-0.001</f>
        <v>0.69899999999999995</v>
      </c>
      <c r="H86" s="16">
        <v>0.7</v>
      </c>
      <c r="I86" s="16">
        <f>+J86-0.001</f>
        <v>0.79900000000000004</v>
      </c>
      <c r="J86" s="16">
        <v>0.8</v>
      </c>
      <c r="K86" s="16">
        <f>+M86-0.001</f>
        <v>0.999</v>
      </c>
      <c r="L86" s="16"/>
      <c r="M86" s="16">
        <v>1</v>
      </c>
      <c r="O86" s="2"/>
      <c r="AE86" s="3" t="s">
        <v>58</v>
      </c>
      <c r="AF86" s="65">
        <v>12</v>
      </c>
      <c r="AG86" s="3">
        <f t="shared" si="0"/>
        <v>1</v>
      </c>
      <c r="AH86" s="3">
        <f>+IF(AG86=0,0,IF(AG86=1,(SUM($AG$75:AG86)-1),1))</f>
        <v>9</v>
      </c>
      <c r="AI86" s="3">
        <f t="shared" si="1"/>
        <v>0</v>
      </c>
      <c r="AJ86" s="3">
        <f t="shared" si="2"/>
        <v>0</v>
      </c>
      <c r="AK86" s="3">
        <f t="shared" si="3"/>
        <v>0</v>
      </c>
    </row>
    <row r="87" spans="2:37" ht="3.75" customHeight="1" x14ac:dyDescent="0.25">
      <c r="B87" s="2"/>
      <c r="O87" s="2"/>
    </row>
    <row r="88" spans="2:37" ht="66" customHeight="1" x14ac:dyDescent="0.25">
      <c r="B88" s="2"/>
      <c r="D88" s="329" t="s">
        <v>59</v>
      </c>
      <c r="E88" s="330"/>
      <c r="F88" s="331" t="s">
        <v>96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2080</v>
      </c>
      <c r="G97" s="335"/>
      <c r="H97" s="335"/>
      <c r="I97" s="335"/>
      <c r="J97" s="335"/>
      <c r="K97" s="335"/>
      <c r="L97" s="335"/>
      <c r="M97" s="335"/>
      <c r="O97" s="2"/>
    </row>
    <row r="98" spans="2:15" ht="28.5" customHeight="1" x14ac:dyDescent="0.25">
      <c r="B98" s="2"/>
      <c r="D98" s="350" t="s">
        <v>36</v>
      </c>
      <c r="E98" s="350"/>
      <c r="F98" s="335" t="s">
        <v>2081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97</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138</v>
      </c>
      <c r="K103" s="21"/>
      <c r="O103" s="2"/>
    </row>
    <row r="104" spans="2:15" ht="27.75" customHeight="1" x14ac:dyDescent="0.25">
      <c r="B104" s="2"/>
      <c r="D104" s="322"/>
      <c r="E104" s="323"/>
      <c r="F104" s="19" t="s">
        <v>67</v>
      </c>
      <c r="G104" s="356" t="s">
        <v>1734</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Director(a) Primera Infancia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65" priority="33">
      <formula>+IF($F$43="no",1,0)</formula>
    </cfRule>
  </conditionalFormatting>
  <conditionalFormatting sqref="F32:M33">
    <cfRule type="expression" dxfId="3164" priority="32">
      <formula>+IF($Q$30="NA",1,0)</formula>
    </cfRule>
  </conditionalFormatting>
  <conditionalFormatting sqref="F33:M33">
    <cfRule type="expression" dxfId="3163" priority="31">
      <formula>+IF($Q$33=0,1,0)</formula>
    </cfRule>
  </conditionalFormatting>
  <conditionalFormatting sqref="F47:M47">
    <cfRule type="expression" dxfId="3162" priority="30">
      <formula>+IF($Q$47=0,1,0)</formula>
    </cfRule>
  </conditionalFormatting>
  <conditionalFormatting sqref="F73:G73">
    <cfRule type="cellIs" dxfId="3161" priority="28" operator="equal">
      <formula>"optimo"</formula>
    </cfRule>
    <cfRule type="cellIs" dxfId="3160" priority="29" operator="equal">
      <formula>"critico"</formula>
    </cfRule>
  </conditionalFormatting>
  <conditionalFormatting sqref="H73:I73">
    <cfRule type="cellIs" dxfId="3159" priority="26" operator="equal">
      <formula>"Adecuado"</formula>
    </cfRule>
    <cfRule type="cellIs" dxfId="3158" priority="27" operator="equal">
      <formula>"en riesgo"</formula>
    </cfRule>
  </conditionalFormatting>
  <conditionalFormatting sqref="J73:K73">
    <cfRule type="cellIs" dxfId="3157" priority="24" operator="equal">
      <formula>"Adecuado"</formula>
    </cfRule>
    <cfRule type="cellIs" dxfId="3156" priority="25" operator="equal">
      <formula>"en riesgo"</formula>
    </cfRule>
  </conditionalFormatting>
  <conditionalFormatting sqref="L73:M73">
    <cfRule type="cellIs" dxfId="3155" priority="22" operator="equal">
      <formula>"optimo"</formula>
    </cfRule>
    <cfRule type="cellIs" dxfId="3154" priority="23" operator="equal">
      <formula>"critico"</formula>
    </cfRule>
  </conditionalFormatting>
  <conditionalFormatting sqref="F103:G104">
    <cfRule type="expression" dxfId="3153" priority="20">
      <formula>+IF($G$102="No",1,0)</formula>
    </cfRule>
  </conditionalFormatting>
  <conditionalFormatting sqref="F51">
    <cfRule type="expression" dxfId="3152" priority="19">
      <formula>+IF($F$43="no",1,0)</formula>
    </cfRule>
  </conditionalFormatting>
  <conditionalFormatting sqref="I51">
    <cfRule type="expression" dxfId="3151" priority="18">
      <formula>+IF($F$51="no",1,0)</formula>
    </cfRule>
  </conditionalFormatting>
  <conditionalFormatting sqref="F75:M79">
    <cfRule type="expression" dxfId="3150" priority="2">
      <formula>+IF($AK75=0,1)</formula>
    </cfRule>
  </conditionalFormatting>
  <conditionalFormatting sqref="F81:M81 F83:M83 F85:M85">
    <cfRule type="expression" dxfId="3149" priority="1">
      <formula>+IF($AK81=0,1)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0">
    <tabColor rgb="FF0070C0"/>
  </sheetPr>
  <dimension ref="B1:AV113"/>
  <sheetViews>
    <sheetView topLeftCell="A55"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1330</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20</v>
      </c>
      <c r="G29" s="335"/>
      <c r="H29" s="335"/>
      <c r="I29" s="335"/>
      <c r="J29" s="335"/>
      <c r="K29" s="335"/>
      <c r="L29" s="335"/>
      <c r="M29" s="335"/>
      <c r="O29" s="106"/>
      <c r="P29" s="105" t="s">
        <v>1983</v>
      </c>
    </row>
    <row r="30" spans="2:17" ht="18" customHeight="1" x14ac:dyDescent="0.25">
      <c r="B30" s="106"/>
      <c r="D30" s="395" t="s">
        <v>21</v>
      </c>
      <c r="E30" s="396"/>
      <c r="F30" s="116" t="s">
        <v>22</v>
      </c>
      <c r="G30" s="399" t="s">
        <v>5</v>
      </c>
      <c r="H30" s="400"/>
      <c r="I30" s="400"/>
      <c r="J30" s="400"/>
      <c r="K30" s="400"/>
      <c r="L30" s="400"/>
      <c r="M30" s="401"/>
      <c r="O30" s="106"/>
      <c r="Q30" s="105" t="str">
        <f>+IFERROR(VLOOKUP(G31,[1]base!$A$9:$C$25,3,FALSE),"")</f>
        <v>NA</v>
      </c>
    </row>
    <row r="31" spans="2:17" ht="24" customHeight="1" x14ac:dyDescent="0.25">
      <c r="B31" s="106"/>
      <c r="D31" s="397"/>
      <c r="E31" s="398"/>
      <c r="F31" s="4" t="s">
        <v>109</v>
      </c>
      <c r="G31" s="331" t="s">
        <v>110</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24" customHeight="1" x14ac:dyDescent="0.25">
      <c r="B35" s="106"/>
      <c r="D35" s="397"/>
      <c r="E35" s="398"/>
      <c r="F35" s="4" t="s">
        <v>1715</v>
      </c>
      <c r="G35" s="331" t="s">
        <v>1591</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Director(a) Primera Infancia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3148" priority="32">
      <formula>+IF($F$43="no",1,0)</formula>
    </cfRule>
  </conditionalFormatting>
  <conditionalFormatting sqref="F32:M33">
    <cfRule type="expression" dxfId="3147" priority="31">
      <formula>+IF($Q$30="NA",1,0)</formula>
    </cfRule>
  </conditionalFormatting>
  <conditionalFormatting sqref="F33:M33">
    <cfRule type="expression" dxfId="3146" priority="30">
      <formula>+IF($Q$33=0,1,0)</formula>
    </cfRule>
  </conditionalFormatting>
  <conditionalFormatting sqref="F47:M47">
    <cfRule type="expression" dxfId="3145" priority="29">
      <formula>+IF($Q$47=0,1,0)</formula>
    </cfRule>
  </conditionalFormatting>
  <conditionalFormatting sqref="Y75:Y78">
    <cfRule type="expression" dxfId="3144" priority="25">
      <formula>+IF(Y$73=0,1,0)</formula>
    </cfRule>
  </conditionalFormatting>
  <conditionalFormatting sqref="AA75:AA78">
    <cfRule type="expression" dxfId="3143" priority="24">
      <formula>+IF(AA$73=0,1,0)</formula>
    </cfRule>
  </conditionalFormatting>
  <conditionalFormatting sqref="AC75:AC78">
    <cfRule type="expression" dxfId="3142" priority="23">
      <formula>+IF(AC$73=0,1,0)</formula>
    </cfRule>
  </conditionalFormatting>
  <conditionalFormatting sqref="S83:S84">
    <cfRule type="expression" dxfId="3141" priority="22">
      <formula>+IF(S$79=0,1,0)</formula>
    </cfRule>
  </conditionalFormatting>
  <conditionalFormatting sqref="U83:U84">
    <cfRule type="expression" dxfId="3140" priority="21">
      <formula>+IF(U$79=0,1,0)</formula>
    </cfRule>
  </conditionalFormatting>
  <conditionalFormatting sqref="W83:W84">
    <cfRule type="expression" dxfId="3139" priority="20">
      <formula>+IF(W$79=0,1,0)</formula>
    </cfRule>
  </conditionalFormatting>
  <conditionalFormatting sqref="Y81:Y84">
    <cfRule type="expression" dxfId="3138" priority="19">
      <formula>+IF(Y$79=0,1,0)</formula>
    </cfRule>
  </conditionalFormatting>
  <conditionalFormatting sqref="AA81:AA84">
    <cfRule type="expression" dxfId="3137" priority="18">
      <formula>+IF(AA$79=0,1,0)</formula>
    </cfRule>
  </conditionalFormatting>
  <conditionalFormatting sqref="AC81:AC84">
    <cfRule type="expression" dxfId="3136" priority="17">
      <formula>+IF(AC$79=0,1,0)</formula>
    </cfRule>
  </conditionalFormatting>
  <conditionalFormatting sqref="F73:G73">
    <cfRule type="cellIs" dxfId="3135" priority="15" operator="equal">
      <formula>"optimo"</formula>
    </cfRule>
    <cfRule type="cellIs" dxfId="3134" priority="16" operator="equal">
      <formula>"critico"</formula>
    </cfRule>
  </conditionalFormatting>
  <conditionalFormatting sqref="H73:I73">
    <cfRule type="cellIs" dxfId="3133" priority="13" operator="equal">
      <formula>"Adecuado"</formula>
    </cfRule>
    <cfRule type="cellIs" dxfId="3132" priority="14" operator="equal">
      <formula>"en riesgo"</formula>
    </cfRule>
  </conditionalFormatting>
  <conditionalFormatting sqref="J73:K73">
    <cfRule type="cellIs" dxfId="3131" priority="11" operator="equal">
      <formula>"Adecuado"</formula>
    </cfRule>
    <cfRule type="cellIs" dxfId="3130" priority="12" operator="equal">
      <formula>"en riesgo"</formula>
    </cfRule>
  </conditionalFormatting>
  <conditionalFormatting sqref="L73:M73">
    <cfRule type="cellIs" dxfId="3129" priority="9" operator="equal">
      <formula>"optimo"</formula>
    </cfRule>
    <cfRule type="cellIs" dxfId="3128" priority="10" operator="equal">
      <formula>"critico"</formula>
    </cfRule>
  </conditionalFormatting>
  <conditionalFormatting sqref="F75:M76">
    <cfRule type="expression" dxfId="3127" priority="8">
      <formula>+IF($AK75=0,1)</formula>
    </cfRule>
  </conditionalFormatting>
  <conditionalFormatting sqref="F103:G104">
    <cfRule type="expression" dxfId="3126" priority="7">
      <formula>+IF($G$102="No",1,0)</formula>
    </cfRule>
  </conditionalFormatting>
  <conditionalFormatting sqref="F51">
    <cfRule type="expression" dxfId="3125" priority="6">
      <formula>+IF($F$43="no",1,0)</formula>
    </cfRule>
  </conditionalFormatting>
  <conditionalFormatting sqref="I51">
    <cfRule type="expression" dxfId="3124" priority="5">
      <formula>+IF($F$51="no",1,0)</formula>
    </cfRule>
  </conditionalFormatting>
  <conditionalFormatting sqref="F77:M86">
    <cfRule type="expression" dxfId="3123" priority="4">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147</v>
      </c>
      <c r="O10" s="2"/>
    </row>
    <row r="11" spans="2:24" ht="3.95" customHeight="1" x14ac:dyDescent="0.25">
      <c r="B11" s="2"/>
      <c r="D11" s="6"/>
      <c r="O11" s="2"/>
    </row>
    <row r="12" spans="2:24" ht="36" customHeight="1" x14ac:dyDescent="0.25">
      <c r="B12" s="2"/>
      <c r="D12" s="329" t="s">
        <v>5</v>
      </c>
      <c r="E12" s="330"/>
      <c r="F12" s="331" t="s">
        <v>1682</v>
      </c>
      <c r="G12" s="332"/>
      <c r="H12" s="332"/>
      <c r="I12" s="332"/>
      <c r="J12" s="332"/>
      <c r="K12" s="332"/>
      <c r="L12" s="332"/>
      <c r="M12" s="333"/>
      <c r="O12" s="2"/>
      <c r="W12" s="3" t="str">
        <f>+F23</f>
        <v>Trimestral</v>
      </c>
      <c r="X12" s="3" t="str">
        <f>+F71</f>
        <v>Septiembre</v>
      </c>
    </row>
    <row r="13" spans="2:24" ht="3.95" customHeight="1" x14ac:dyDescent="0.25">
      <c r="B13" s="2"/>
      <c r="O13" s="2"/>
    </row>
    <row r="14" spans="2:24" ht="36" customHeight="1" x14ac:dyDescent="0.25">
      <c r="B14" s="2"/>
      <c r="D14" s="329" t="s">
        <v>6</v>
      </c>
      <c r="E14" s="330"/>
      <c r="F14" s="331" t="s">
        <v>576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17">
        <v>0.3</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572</v>
      </c>
      <c r="G59" s="335"/>
      <c r="H59" s="335"/>
      <c r="I59" s="335"/>
      <c r="J59" s="335"/>
      <c r="K59" s="335"/>
      <c r="L59" s="335"/>
      <c r="M59" s="335"/>
      <c r="O59" s="2"/>
    </row>
    <row r="60" spans="2:15" ht="27" customHeight="1" x14ac:dyDescent="0.25">
      <c r="B60" s="2"/>
      <c r="D60" s="350" t="s">
        <v>35</v>
      </c>
      <c r="E60" s="350"/>
      <c r="F60" s="335" t="s">
        <v>573</v>
      </c>
      <c r="G60" s="335"/>
      <c r="H60" s="335"/>
      <c r="I60" s="335"/>
      <c r="J60" s="335"/>
      <c r="K60" s="335"/>
      <c r="L60" s="335"/>
      <c r="M60" s="335"/>
      <c r="O60" s="2"/>
    </row>
    <row r="61" spans="2:15" ht="27" customHeight="1" x14ac:dyDescent="0.25">
      <c r="B61" s="2"/>
      <c r="D61" s="350" t="s">
        <v>36</v>
      </c>
      <c r="E61" s="350"/>
      <c r="F61" s="335" t="s">
        <v>574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v>
      </c>
      <c r="H80" s="16">
        <v>0.10100000000000001</v>
      </c>
      <c r="I80" s="16">
        <v>0.12</v>
      </c>
      <c r="J80" s="16">
        <v>0.121</v>
      </c>
      <c r="K80" s="16">
        <v>0.14899999999999999</v>
      </c>
      <c r="L80" s="16">
        <v>0.15</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0.1</v>
      </c>
      <c r="H83" s="16">
        <v>0.10100000000000001</v>
      </c>
      <c r="I83" s="16">
        <v>0.12</v>
      </c>
      <c r="J83" s="16">
        <v>0.121</v>
      </c>
      <c r="K83" s="16">
        <v>0.14899999999999999</v>
      </c>
      <c r="L83" s="16">
        <v>0.15</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0.2</v>
      </c>
      <c r="H86" s="16">
        <v>0.20100000000000001</v>
      </c>
      <c r="I86" s="16">
        <v>0.25</v>
      </c>
      <c r="J86" s="16">
        <v>0.251</v>
      </c>
      <c r="K86" s="16">
        <v>0.29899999999999999</v>
      </c>
      <c r="L86" s="16">
        <v>0.3</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99" customHeight="1" x14ac:dyDescent="0.25">
      <c r="B88" s="2"/>
      <c r="D88" s="329" t="s">
        <v>59</v>
      </c>
      <c r="E88" s="330"/>
      <c r="F88" s="331" t="s">
        <v>2178</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575</v>
      </c>
      <c r="G97" s="335"/>
      <c r="H97" s="335"/>
      <c r="I97" s="335"/>
      <c r="J97" s="335"/>
      <c r="K97" s="335"/>
      <c r="L97" s="335"/>
      <c r="M97" s="335"/>
      <c r="O97" s="2"/>
    </row>
    <row r="98" spans="2:15" ht="28.5" customHeight="1" x14ac:dyDescent="0.25">
      <c r="B98" s="2"/>
      <c r="D98" s="350" t="s">
        <v>36</v>
      </c>
      <c r="E98" s="350"/>
      <c r="F98" s="335" t="s">
        <v>1735</v>
      </c>
      <c r="G98" s="335"/>
      <c r="H98" s="335"/>
      <c r="I98" s="335"/>
      <c r="J98" s="335"/>
      <c r="K98" s="335"/>
      <c r="L98" s="335"/>
      <c r="M98" s="335"/>
      <c r="O98" s="2"/>
    </row>
    <row r="99" spans="2:15" ht="3.95" customHeight="1" x14ac:dyDescent="0.25">
      <c r="B99" s="2"/>
      <c r="O99" s="2"/>
    </row>
    <row r="100" spans="2:15" ht="123.75" customHeight="1" x14ac:dyDescent="0.25">
      <c r="B100" s="2"/>
      <c r="D100" s="329" t="s">
        <v>62</v>
      </c>
      <c r="E100" s="330"/>
      <c r="F100" s="403" t="s">
        <v>2179</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22" priority="31">
      <formula>+IF($F$43="no",1,0)</formula>
    </cfRule>
  </conditionalFormatting>
  <conditionalFormatting sqref="F32:M33">
    <cfRule type="expression" dxfId="3121" priority="30">
      <formula>+IF($Q$30="NA",1,0)</formula>
    </cfRule>
  </conditionalFormatting>
  <conditionalFormatting sqref="F33:M33">
    <cfRule type="expression" dxfId="3120" priority="29">
      <formula>+IF($Q$33=0,1,0)</formula>
    </cfRule>
  </conditionalFormatting>
  <conditionalFormatting sqref="F47:M47">
    <cfRule type="expression" dxfId="3119" priority="28">
      <formula>+IF($Q$47=0,1,0)</formula>
    </cfRule>
  </conditionalFormatting>
  <conditionalFormatting sqref="F73:G73">
    <cfRule type="cellIs" dxfId="3118" priority="14" operator="equal">
      <formula>"optimo"</formula>
    </cfRule>
    <cfRule type="cellIs" dxfId="3117" priority="15" operator="equal">
      <formula>"critico"</formula>
    </cfRule>
  </conditionalFormatting>
  <conditionalFormatting sqref="H73:I73">
    <cfRule type="cellIs" dxfId="3116" priority="12" operator="equal">
      <formula>"Adecuado"</formula>
    </cfRule>
    <cfRule type="cellIs" dxfId="3115" priority="13" operator="equal">
      <formula>"en riesgo"</formula>
    </cfRule>
  </conditionalFormatting>
  <conditionalFormatting sqref="J73:K73">
    <cfRule type="cellIs" dxfId="3114" priority="10" operator="equal">
      <formula>"Adecuado"</formula>
    </cfRule>
    <cfRule type="cellIs" dxfId="3113" priority="11" operator="equal">
      <formula>"en riesgo"</formula>
    </cfRule>
  </conditionalFormatting>
  <conditionalFormatting sqref="L73:M73">
    <cfRule type="cellIs" dxfId="3112" priority="8" operator="equal">
      <formula>"optimo"</formula>
    </cfRule>
    <cfRule type="cellIs" dxfId="3111" priority="9" operator="equal">
      <formula>"critico"</formula>
    </cfRule>
  </conditionalFormatting>
  <conditionalFormatting sqref="F75:M86">
    <cfRule type="expression" dxfId="3110" priority="7">
      <formula>+IF($AK75=0,1)</formula>
    </cfRule>
  </conditionalFormatting>
  <conditionalFormatting sqref="F103:G104">
    <cfRule type="expression" dxfId="3109" priority="6">
      <formula>+IF($G$102="No",1,0)</formula>
    </cfRule>
  </conditionalFormatting>
  <conditionalFormatting sqref="F51">
    <cfRule type="expression" dxfId="3108" priority="5">
      <formula>+IF($F$43="no",1,0)</formula>
    </cfRule>
  </conditionalFormatting>
  <conditionalFormatting sqref="I51">
    <cfRule type="expression" dxfId="310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149</v>
      </c>
      <c r="O10" s="2"/>
    </row>
    <row r="11" spans="2:24" ht="3.95" customHeight="1" x14ac:dyDescent="0.25">
      <c r="B11" s="2"/>
      <c r="D11" s="6"/>
      <c r="O11" s="2"/>
    </row>
    <row r="12" spans="2:24" ht="36" customHeight="1" x14ac:dyDescent="0.25">
      <c r="B12" s="2"/>
      <c r="D12" s="329" t="s">
        <v>5</v>
      </c>
      <c r="E12" s="330"/>
      <c r="F12" s="331" t="s">
        <v>150</v>
      </c>
      <c r="G12" s="332"/>
      <c r="H12" s="332"/>
      <c r="I12" s="332"/>
      <c r="J12" s="332"/>
      <c r="K12" s="332"/>
      <c r="L12" s="332"/>
      <c r="M12" s="333"/>
      <c r="O12" s="2"/>
      <c r="W12" s="3" t="str">
        <f>+F23</f>
        <v>Trimestral</v>
      </c>
      <c r="X12" s="3" t="str">
        <f>+F71</f>
        <v>Septiembre</v>
      </c>
    </row>
    <row r="13" spans="2:24" ht="3.95" customHeight="1" x14ac:dyDescent="0.25">
      <c r="B13" s="2"/>
      <c r="O13" s="2"/>
    </row>
    <row r="14" spans="2:24" ht="36" customHeight="1" x14ac:dyDescent="0.25">
      <c r="B14" s="2"/>
      <c r="D14" s="329" t="s">
        <v>6</v>
      </c>
      <c r="E14" s="330"/>
      <c r="F14" s="331" t="s">
        <v>571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17">
        <v>0.3</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572</v>
      </c>
      <c r="G59" s="335"/>
      <c r="H59" s="335"/>
      <c r="I59" s="335"/>
      <c r="J59" s="335"/>
      <c r="K59" s="335"/>
      <c r="L59" s="335"/>
      <c r="M59" s="335"/>
      <c r="O59" s="2"/>
    </row>
    <row r="60" spans="2:15" ht="27" customHeight="1" x14ac:dyDescent="0.25">
      <c r="B60" s="2"/>
      <c r="D60" s="350" t="s">
        <v>35</v>
      </c>
      <c r="E60" s="350"/>
      <c r="F60" s="335" t="s">
        <v>573</v>
      </c>
      <c r="G60" s="335"/>
      <c r="H60" s="335"/>
      <c r="I60" s="335"/>
      <c r="J60" s="335"/>
      <c r="K60" s="335"/>
      <c r="L60" s="335"/>
      <c r="M60" s="335"/>
      <c r="O60" s="2"/>
    </row>
    <row r="61" spans="2:15" ht="27" customHeight="1" x14ac:dyDescent="0.25">
      <c r="B61" s="2"/>
      <c r="D61" s="350" t="s">
        <v>36</v>
      </c>
      <c r="E61" s="350"/>
      <c r="F61" s="335" t="s">
        <v>574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v>
      </c>
      <c r="H80" s="16">
        <v>0.10100000000000001</v>
      </c>
      <c r="I80" s="16">
        <v>0.12</v>
      </c>
      <c r="J80" s="16">
        <v>0.121</v>
      </c>
      <c r="K80" s="16">
        <v>0.14899999999999999</v>
      </c>
      <c r="L80" s="16">
        <v>0.15</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0.1</v>
      </c>
      <c r="H83" s="16">
        <v>0.10100000000000001</v>
      </c>
      <c r="I83" s="16">
        <v>0.12</v>
      </c>
      <c r="J83" s="16">
        <v>0.121</v>
      </c>
      <c r="K83" s="16">
        <v>0.14899999999999999</v>
      </c>
      <c r="L83" s="16">
        <v>0.15</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0.2</v>
      </c>
      <c r="H86" s="16">
        <v>0.20100000000000001</v>
      </c>
      <c r="I86" s="16">
        <v>0.25</v>
      </c>
      <c r="J86" s="16">
        <v>0.251</v>
      </c>
      <c r="K86" s="16">
        <v>0.29899999999999999</v>
      </c>
      <c r="L86" s="16">
        <v>0.3</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74.25" customHeight="1" x14ac:dyDescent="0.25">
      <c r="B88" s="2"/>
      <c r="D88" s="329" t="s">
        <v>59</v>
      </c>
      <c r="E88" s="330"/>
      <c r="F88" s="403" t="s">
        <v>2180</v>
      </c>
      <c r="G88" s="406"/>
      <c r="H88" s="406"/>
      <c r="I88" s="406"/>
      <c r="J88" s="406"/>
      <c r="K88" s="406"/>
      <c r="L88" s="406"/>
      <c r="M88" s="407"/>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575</v>
      </c>
      <c r="G97" s="335"/>
      <c r="H97" s="335"/>
      <c r="I97" s="335"/>
      <c r="J97" s="335"/>
      <c r="K97" s="335"/>
      <c r="L97" s="335"/>
      <c r="M97" s="335"/>
      <c r="O97" s="2"/>
    </row>
    <row r="98" spans="2:15" ht="28.5" customHeight="1" x14ac:dyDescent="0.25">
      <c r="B98" s="2"/>
      <c r="D98" s="350" t="s">
        <v>36</v>
      </c>
      <c r="E98" s="350"/>
      <c r="F98" s="335" t="s">
        <v>1735</v>
      </c>
      <c r="G98" s="335"/>
      <c r="H98" s="335"/>
      <c r="I98" s="335"/>
      <c r="J98" s="335"/>
      <c r="K98" s="335"/>
      <c r="L98" s="335"/>
      <c r="M98" s="335"/>
      <c r="O98" s="2"/>
    </row>
    <row r="99" spans="2:15" ht="3.95" customHeight="1" x14ac:dyDescent="0.25">
      <c r="B99" s="2"/>
      <c r="O99" s="2"/>
    </row>
    <row r="100" spans="2:15" ht="132.75" customHeight="1" x14ac:dyDescent="0.25">
      <c r="B100" s="2"/>
      <c r="D100" s="329" t="s">
        <v>62</v>
      </c>
      <c r="E100" s="330"/>
      <c r="F100" s="403" t="s">
        <v>2181</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237"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3106" priority="32">
      <formula>+IF($F$43="no",1,0)</formula>
    </cfRule>
  </conditionalFormatting>
  <conditionalFormatting sqref="F32:M33">
    <cfRule type="expression" dxfId="3105" priority="31">
      <formula>+IF($Q$30="NA",1,0)</formula>
    </cfRule>
  </conditionalFormatting>
  <conditionalFormatting sqref="F33:M33">
    <cfRule type="expression" dxfId="3104" priority="30">
      <formula>+IF($Q$33=0,1,0)</formula>
    </cfRule>
  </conditionalFormatting>
  <conditionalFormatting sqref="F47:M47">
    <cfRule type="expression" dxfId="3103" priority="29">
      <formula>+IF($Q$47=0,1,0)</formula>
    </cfRule>
  </conditionalFormatting>
  <conditionalFormatting sqref="F73:G73">
    <cfRule type="cellIs" dxfId="3102" priority="15" operator="equal">
      <formula>"optimo"</formula>
    </cfRule>
    <cfRule type="cellIs" dxfId="3101" priority="16" operator="equal">
      <formula>"critico"</formula>
    </cfRule>
  </conditionalFormatting>
  <conditionalFormatting sqref="H73:I73">
    <cfRule type="cellIs" dxfId="3100" priority="13" operator="equal">
      <formula>"Adecuado"</formula>
    </cfRule>
    <cfRule type="cellIs" dxfId="3099" priority="14" operator="equal">
      <formula>"en riesgo"</formula>
    </cfRule>
  </conditionalFormatting>
  <conditionalFormatting sqref="J73:K73">
    <cfRule type="cellIs" dxfId="3098" priority="11" operator="equal">
      <formula>"Adecuado"</formula>
    </cfRule>
    <cfRule type="cellIs" dxfId="3097" priority="12" operator="equal">
      <formula>"en riesgo"</formula>
    </cfRule>
  </conditionalFormatting>
  <conditionalFormatting sqref="L73:M73">
    <cfRule type="cellIs" dxfId="3096" priority="9" operator="equal">
      <formula>"optimo"</formula>
    </cfRule>
    <cfRule type="cellIs" dxfId="3095" priority="10" operator="equal">
      <formula>"critico"</formula>
    </cfRule>
  </conditionalFormatting>
  <conditionalFormatting sqref="F75:M79 F80:J86 M80:M86">
    <cfRule type="expression" dxfId="3094" priority="8">
      <formula>+IF($AK75=0,1)</formula>
    </cfRule>
  </conditionalFormatting>
  <conditionalFormatting sqref="F103:G104">
    <cfRule type="expression" dxfId="3093" priority="7">
      <formula>+IF($G$102="No",1,0)</formula>
    </cfRule>
  </conditionalFormatting>
  <conditionalFormatting sqref="F51">
    <cfRule type="expression" dxfId="3092" priority="6">
      <formula>+IF($F$43="no",1,0)</formula>
    </cfRule>
  </conditionalFormatting>
  <conditionalFormatting sqref="I51">
    <cfRule type="expression" dxfId="3091" priority="5">
      <formula>+IF($F$51="no",1,0)</formula>
    </cfRule>
  </conditionalFormatting>
  <conditionalFormatting sqref="K80:L86">
    <cfRule type="expression" dxfId="3090" priority="4">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151</v>
      </c>
      <c r="O10" s="2"/>
    </row>
    <row r="11" spans="2:24" ht="3.95" customHeight="1" x14ac:dyDescent="0.25">
      <c r="B11" s="2"/>
      <c r="D11" s="6"/>
      <c r="O11" s="2"/>
    </row>
    <row r="12" spans="2:24" ht="36" customHeight="1" x14ac:dyDescent="0.25">
      <c r="B12" s="2"/>
      <c r="D12" s="329" t="s">
        <v>5</v>
      </c>
      <c r="E12" s="330"/>
      <c r="F12" s="331" t="s">
        <v>152</v>
      </c>
      <c r="G12" s="332"/>
      <c r="H12" s="332"/>
      <c r="I12" s="332"/>
      <c r="J12" s="332"/>
      <c r="K12" s="332"/>
      <c r="L12" s="332"/>
      <c r="M12" s="333"/>
      <c r="O12" s="2"/>
      <c r="W12" s="3" t="str">
        <f>+F23</f>
        <v>Trimestral</v>
      </c>
      <c r="X12" s="3" t="str">
        <f>+F71</f>
        <v>Septiembre</v>
      </c>
    </row>
    <row r="13" spans="2:24" ht="3.95" customHeight="1" x14ac:dyDescent="0.25">
      <c r="B13" s="2"/>
      <c r="O13" s="2"/>
    </row>
    <row r="14" spans="2:24" ht="36" customHeight="1" x14ac:dyDescent="0.25">
      <c r="B14" s="2"/>
      <c r="D14" s="329" t="s">
        <v>6</v>
      </c>
      <c r="E14" s="330"/>
      <c r="F14" s="331" t="s">
        <v>566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6</v>
      </c>
      <c r="K22" s="328" t="s">
        <v>10</v>
      </c>
      <c r="L22" s="328"/>
      <c r="M22" s="9" t="s">
        <v>496</v>
      </c>
      <c r="O22" s="2"/>
    </row>
    <row r="23" spans="2:17" ht="19.5" customHeight="1" x14ac:dyDescent="0.25">
      <c r="B23" s="2"/>
      <c r="D23" s="328" t="s">
        <v>11</v>
      </c>
      <c r="E23" s="328"/>
      <c r="F23" s="4" t="s">
        <v>71</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567</v>
      </c>
      <c r="G59" s="335"/>
      <c r="H59" s="335"/>
      <c r="I59" s="335"/>
      <c r="J59" s="335"/>
      <c r="K59" s="335"/>
      <c r="L59" s="335"/>
      <c r="M59" s="335"/>
      <c r="O59" s="2"/>
    </row>
    <row r="60" spans="2:15" ht="27" customHeight="1" x14ac:dyDescent="0.25">
      <c r="B60" s="2"/>
      <c r="D60" s="350" t="s">
        <v>35</v>
      </c>
      <c r="E60" s="350"/>
      <c r="F60" s="335" t="s">
        <v>568</v>
      </c>
      <c r="G60" s="335"/>
      <c r="H60" s="335"/>
      <c r="I60" s="335"/>
      <c r="J60" s="335"/>
      <c r="K60" s="335"/>
      <c r="L60" s="335"/>
      <c r="M60" s="335"/>
      <c r="O60" s="2"/>
    </row>
    <row r="61" spans="2:15" ht="27" customHeight="1" x14ac:dyDescent="0.25">
      <c r="B61" s="2"/>
      <c r="D61" s="350" t="s">
        <v>36</v>
      </c>
      <c r="E61" s="350"/>
      <c r="F61" s="335" t="s">
        <v>569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9</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1679</v>
      </c>
      <c r="G83" s="16">
        <v>0.1</v>
      </c>
      <c r="H83" s="16">
        <v>0.10100000000000001</v>
      </c>
      <c r="I83" s="16">
        <v>0.251</v>
      </c>
      <c r="J83" s="16">
        <v>0.252</v>
      </c>
      <c r="K83" s="16">
        <v>0.499</v>
      </c>
      <c r="L83" s="16">
        <v>0.5</v>
      </c>
      <c r="M83" s="16" t="s">
        <v>1679</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51" t="s">
        <v>56</v>
      </c>
      <c r="E84" s="351"/>
      <c r="F84" s="16" t="s">
        <v>1679</v>
      </c>
      <c r="G84" s="16" t="s">
        <v>1679</v>
      </c>
      <c r="H84" s="16" t="s">
        <v>1679</v>
      </c>
      <c r="I84" s="16" t="s">
        <v>1679</v>
      </c>
      <c r="J84" s="16" t="s">
        <v>1679</v>
      </c>
      <c r="K84" s="16" t="s">
        <v>1679</v>
      </c>
      <c r="L84" s="16" t="s">
        <v>1679</v>
      </c>
      <c r="M84" s="16" t="s">
        <v>1679</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51" t="s">
        <v>57</v>
      </c>
      <c r="E85" s="351"/>
      <c r="F85" s="16" t="s">
        <v>1679</v>
      </c>
      <c r="G85" s="16" t="s">
        <v>1679</v>
      </c>
      <c r="H85" s="16" t="s">
        <v>1679</v>
      </c>
      <c r="I85" s="16" t="s">
        <v>1679</v>
      </c>
      <c r="J85" s="16" t="s">
        <v>1679</v>
      </c>
      <c r="K85" s="16" t="s">
        <v>1679</v>
      </c>
      <c r="L85" s="16" t="s">
        <v>1679</v>
      </c>
      <c r="M85" s="16" t="s">
        <v>1679</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51" t="s">
        <v>58</v>
      </c>
      <c r="E86" s="351"/>
      <c r="F86" s="16" t="s">
        <v>1679</v>
      </c>
      <c r="G86" s="16">
        <v>0.5</v>
      </c>
      <c r="H86" s="16">
        <v>0.501</v>
      </c>
      <c r="I86" s="16">
        <v>0.751</v>
      </c>
      <c r="J86" s="16">
        <v>0.752</v>
      </c>
      <c r="K86" s="16">
        <v>0.999</v>
      </c>
      <c r="L86" s="16">
        <v>1</v>
      </c>
      <c r="M86" s="16" t="s">
        <v>1679</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570</v>
      </c>
      <c r="G97" s="335"/>
      <c r="H97" s="335"/>
      <c r="I97" s="335"/>
      <c r="J97" s="335"/>
      <c r="K97" s="335"/>
      <c r="L97" s="335"/>
      <c r="M97" s="335"/>
      <c r="O97" s="2"/>
    </row>
    <row r="98" spans="2:15" ht="28.5" customHeight="1" x14ac:dyDescent="0.25">
      <c r="B98" s="2"/>
      <c r="D98" s="350" t="s">
        <v>36</v>
      </c>
      <c r="E98" s="350"/>
      <c r="F98" s="335" t="s">
        <v>565</v>
      </c>
      <c r="G98" s="335"/>
      <c r="H98" s="335"/>
      <c r="I98" s="335"/>
      <c r="J98" s="335"/>
      <c r="K98" s="335"/>
      <c r="L98" s="335"/>
      <c r="M98" s="335"/>
      <c r="O98" s="2"/>
    </row>
    <row r="99" spans="2:15" ht="3.95" customHeight="1" x14ac:dyDescent="0.25">
      <c r="B99" s="2"/>
      <c r="O99" s="2"/>
    </row>
    <row r="100" spans="2:15" ht="268.5" customHeight="1" x14ac:dyDescent="0.25">
      <c r="B100" s="2"/>
      <c r="D100" s="329" t="s">
        <v>62</v>
      </c>
      <c r="E100" s="330"/>
      <c r="F100" s="403" t="s">
        <v>2182</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207" customHeight="1" x14ac:dyDescent="0.25">
      <c r="B106" s="2"/>
      <c r="D106" s="329" t="s">
        <v>68</v>
      </c>
      <c r="E106" s="330"/>
      <c r="F106" s="403" t="s">
        <v>102</v>
      </c>
      <c r="G106" s="406"/>
      <c r="H106" s="406"/>
      <c r="I106" s="406"/>
      <c r="J106" s="406"/>
      <c r="K106" s="406"/>
      <c r="L106" s="406"/>
      <c r="M106" s="407"/>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89" priority="29">
      <formula>+IF($F$43="no",1,0)</formula>
    </cfRule>
  </conditionalFormatting>
  <conditionalFormatting sqref="F32:M33">
    <cfRule type="expression" dxfId="3088" priority="28">
      <formula>+IF($Q$30="NA",1,0)</formula>
    </cfRule>
  </conditionalFormatting>
  <conditionalFormatting sqref="F33:M33">
    <cfRule type="expression" dxfId="3087" priority="27">
      <formula>+IF($Q$33=0,1,0)</formula>
    </cfRule>
  </conditionalFormatting>
  <conditionalFormatting sqref="F47:M47">
    <cfRule type="expression" dxfId="3086" priority="26">
      <formula>+IF($Q$47=0,1,0)</formula>
    </cfRule>
  </conditionalFormatting>
  <conditionalFormatting sqref="F73:G73">
    <cfRule type="cellIs" dxfId="3085" priority="12" operator="equal">
      <formula>"optimo"</formula>
    </cfRule>
    <cfRule type="cellIs" dxfId="3084" priority="13" operator="equal">
      <formula>"critico"</formula>
    </cfRule>
  </conditionalFormatting>
  <conditionalFormatting sqref="H73:I73">
    <cfRule type="cellIs" dxfId="3083" priority="10" operator="equal">
      <formula>"Adecuado"</formula>
    </cfRule>
    <cfRule type="cellIs" dxfId="3082" priority="11" operator="equal">
      <formula>"en riesgo"</formula>
    </cfRule>
  </conditionalFormatting>
  <conditionalFormatting sqref="J73:K73">
    <cfRule type="cellIs" dxfId="3081" priority="8" operator="equal">
      <formula>"Adecuado"</formula>
    </cfRule>
    <cfRule type="cellIs" dxfId="3080" priority="9" operator="equal">
      <formula>"en riesgo"</formula>
    </cfRule>
  </conditionalFormatting>
  <conditionalFormatting sqref="L73:M73">
    <cfRule type="cellIs" dxfId="3079" priority="6" operator="equal">
      <formula>"optimo"</formula>
    </cfRule>
    <cfRule type="cellIs" dxfId="3078" priority="7" operator="equal">
      <formula>"critico"</formula>
    </cfRule>
  </conditionalFormatting>
  <conditionalFormatting sqref="F75:M86">
    <cfRule type="expression" dxfId="3077" priority="5">
      <formula>+IF($AK75=0,1)</formula>
    </cfRule>
  </conditionalFormatting>
  <conditionalFormatting sqref="F103:G104">
    <cfRule type="expression" dxfId="3076"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153</v>
      </c>
      <c r="O10" s="2"/>
    </row>
    <row r="11" spans="2:24" ht="3.95" customHeight="1" x14ac:dyDescent="0.25">
      <c r="B11" s="2"/>
      <c r="D11" s="6"/>
      <c r="O11" s="2"/>
    </row>
    <row r="12" spans="2:24" ht="36" customHeight="1" x14ac:dyDescent="0.25">
      <c r="B12" s="2"/>
      <c r="D12" s="329" t="s">
        <v>5</v>
      </c>
      <c r="E12" s="330"/>
      <c r="F12" s="331" t="s">
        <v>1683</v>
      </c>
      <c r="G12" s="332"/>
      <c r="H12" s="332"/>
      <c r="I12" s="332"/>
      <c r="J12" s="332"/>
      <c r="K12" s="332"/>
      <c r="L12" s="332"/>
      <c r="M12" s="333"/>
      <c r="O12" s="2"/>
      <c r="W12" s="3" t="str">
        <f>+F23</f>
        <v>Trimestral</v>
      </c>
      <c r="X12" s="3" t="str">
        <f>+F71</f>
        <v>Septiembre</v>
      </c>
    </row>
    <row r="13" spans="2:24" ht="3.95" customHeight="1" x14ac:dyDescent="0.25">
      <c r="B13" s="2"/>
      <c r="O13" s="2"/>
    </row>
    <row r="14" spans="2:24" ht="36" customHeight="1" x14ac:dyDescent="0.25">
      <c r="B14" s="2"/>
      <c r="D14" s="329" t="s">
        <v>6</v>
      </c>
      <c r="E14" s="330"/>
      <c r="F14" s="331" t="s">
        <v>562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8">
        <v>75</v>
      </c>
      <c r="K22" s="328" t="s">
        <v>10</v>
      </c>
      <c r="L22" s="328"/>
      <c r="M22" s="9" t="s">
        <v>496</v>
      </c>
      <c r="O22" s="2"/>
    </row>
    <row r="23" spans="2:17" ht="19.5" customHeight="1" x14ac:dyDescent="0.25">
      <c r="B23" s="2"/>
      <c r="D23" s="328" t="s">
        <v>11</v>
      </c>
      <c r="E23" s="328"/>
      <c r="F23" s="4" t="s">
        <v>71</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353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1737</v>
      </c>
      <c r="G59" s="335"/>
      <c r="H59" s="335"/>
      <c r="I59" s="335"/>
      <c r="J59" s="335"/>
      <c r="K59" s="335"/>
      <c r="L59" s="335"/>
      <c r="M59" s="335"/>
      <c r="O59" s="2"/>
    </row>
    <row r="60" spans="2:15" ht="27" customHeight="1" x14ac:dyDescent="0.25">
      <c r="B60" s="2"/>
      <c r="D60" s="350" t="s">
        <v>35</v>
      </c>
      <c r="E60" s="350"/>
      <c r="F60" s="335" t="s">
        <v>1736</v>
      </c>
      <c r="G60" s="335"/>
      <c r="H60" s="335"/>
      <c r="I60" s="335"/>
      <c r="J60" s="335"/>
      <c r="K60" s="335"/>
      <c r="L60" s="335"/>
      <c r="M60" s="335"/>
      <c r="O60" s="2"/>
    </row>
    <row r="61" spans="2:15" ht="27" customHeight="1" x14ac:dyDescent="0.25">
      <c r="B61" s="2"/>
      <c r="D61" s="350" t="s">
        <v>36</v>
      </c>
      <c r="E61" s="350"/>
      <c r="F61" s="335" t="s">
        <v>563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c r="G80" s="16"/>
      <c r="H80" s="16"/>
      <c r="I80" s="16"/>
      <c r="J80" s="16"/>
      <c r="K80" s="16"/>
      <c r="L80" s="16"/>
      <c r="M80" s="16"/>
      <c r="O80" s="2"/>
      <c r="AE80" s="3" t="s">
        <v>50</v>
      </c>
      <c r="AF80" s="3">
        <v>6</v>
      </c>
      <c r="AG80" s="3">
        <f t="shared" si="0"/>
        <v>1</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v>0.12</v>
      </c>
      <c r="H83" s="16">
        <v>0.121</v>
      </c>
      <c r="I83" s="16">
        <v>0.24</v>
      </c>
      <c r="J83" s="16">
        <v>0.24099999999999999</v>
      </c>
      <c r="K83" s="16">
        <v>0.439</v>
      </c>
      <c r="L83" s="16">
        <v>0.44</v>
      </c>
      <c r="M83" s="16" t="s">
        <v>500</v>
      </c>
      <c r="O83" s="2"/>
      <c r="AE83" s="3" t="s">
        <v>55</v>
      </c>
      <c r="AF83" s="3">
        <v>9</v>
      </c>
      <c r="AG83" s="3">
        <f t="shared" si="0"/>
        <v>1</v>
      </c>
      <c r="AH83" s="3">
        <f>+IF(AG83=0,0,IF(AG83=1,(SUM($AG$75:AG83)-1),1))</f>
        <v>3</v>
      </c>
      <c r="AI83" s="3">
        <f t="shared" si="1"/>
        <v>1</v>
      </c>
      <c r="AJ83" s="3">
        <f t="shared" si="2"/>
        <v>1</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0.44</v>
      </c>
      <c r="H86" s="16">
        <v>0.441</v>
      </c>
      <c r="I86" s="16">
        <v>0.64</v>
      </c>
      <c r="J86" s="16">
        <v>0.64100000000000001</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564</v>
      </c>
      <c r="G97" s="335"/>
      <c r="H97" s="335"/>
      <c r="I97" s="335"/>
      <c r="J97" s="335"/>
      <c r="K97" s="335"/>
      <c r="L97" s="335"/>
      <c r="M97" s="335"/>
      <c r="O97" s="2"/>
    </row>
    <row r="98" spans="2:15" ht="28.5" customHeight="1" x14ac:dyDescent="0.25">
      <c r="B98" s="2"/>
      <c r="D98" s="350" t="s">
        <v>36</v>
      </c>
      <c r="E98" s="350"/>
      <c r="F98" s="335" t="s">
        <v>565</v>
      </c>
      <c r="G98" s="335"/>
      <c r="H98" s="335"/>
      <c r="I98" s="335"/>
      <c r="J98" s="335"/>
      <c r="K98" s="335"/>
      <c r="L98" s="335"/>
      <c r="M98" s="335"/>
      <c r="O98" s="2"/>
    </row>
    <row r="99" spans="2:15" ht="3.95" customHeight="1" x14ac:dyDescent="0.25">
      <c r="B99" s="2"/>
      <c r="O99" s="2"/>
    </row>
    <row r="100" spans="2:15" ht="285.75" customHeight="1" x14ac:dyDescent="0.25">
      <c r="B100" s="2"/>
      <c r="D100" s="329" t="s">
        <v>62</v>
      </c>
      <c r="E100" s="330"/>
      <c r="F100" s="403" t="s">
        <v>2183</v>
      </c>
      <c r="G100" s="404"/>
      <c r="H100" s="404"/>
      <c r="I100" s="404"/>
      <c r="J100" s="404"/>
      <c r="K100" s="404"/>
      <c r="L100" s="404"/>
      <c r="M100" s="405"/>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201.75" customHeight="1" x14ac:dyDescent="0.25">
      <c r="B106" s="2"/>
      <c r="D106" s="329" t="s">
        <v>68</v>
      </c>
      <c r="E106" s="330"/>
      <c r="F106" s="403" t="s">
        <v>102</v>
      </c>
      <c r="G106" s="406"/>
      <c r="H106" s="406"/>
      <c r="I106" s="406"/>
      <c r="J106" s="406"/>
      <c r="K106" s="406"/>
      <c r="L106" s="406"/>
      <c r="M106" s="407"/>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75" priority="29">
      <formula>+IF($F$43="no",1,0)</formula>
    </cfRule>
  </conditionalFormatting>
  <conditionalFormatting sqref="F32:M33">
    <cfRule type="expression" dxfId="3074" priority="28">
      <formula>+IF($Q$30="NA",1,0)</formula>
    </cfRule>
  </conditionalFormatting>
  <conditionalFormatting sqref="F33:M33">
    <cfRule type="expression" dxfId="3073" priority="27">
      <formula>+IF($Q$33=0,1,0)</formula>
    </cfRule>
  </conditionalFormatting>
  <conditionalFormatting sqref="F47:M47">
    <cfRule type="expression" dxfId="3072" priority="26">
      <formula>+IF($Q$47=0,1,0)</formula>
    </cfRule>
  </conditionalFormatting>
  <conditionalFormatting sqref="F73:G73">
    <cfRule type="cellIs" dxfId="3071" priority="12" operator="equal">
      <formula>"optimo"</formula>
    </cfRule>
    <cfRule type="cellIs" dxfId="3070" priority="13" operator="equal">
      <formula>"critico"</formula>
    </cfRule>
  </conditionalFormatting>
  <conditionalFormatting sqref="H73:I73">
    <cfRule type="cellIs" dxfId="3069" priority="10" operator="equal">
      <formula>"Adecuado"</formula>
    </cfRule>
    <cfRule type="cellIs" dxfId="3068" priority="11" operator="equal">
      <formula>"en riesgo"</formula>
    </cfRule>
  </conditionalFormatting>
  <conditionalFormatting sqref="J73:K73">
    <cfRule type="cellIs" dxfId="3067" priority="8" operator="equal">
      <formula>"Adecuado"</formula>
    </cfRule>
    <cfRule type="cellIs" dxfId="3066" priority="9" operator="equal">
      <formula>"en riesgo"</formula>
    </cfRule>
  </conditionalFormatting>
  <conditionalFormatting sqref="L73:M73">
    <cfRule type="cellIs" dxfId="3065" priority="6" operator="equal">
      <formula>"optimo"</formula>
    </cfRule>
    <cfRule type="cellIs" dxfId="3064" priority="7" operator="equal">
      <formula>"critico"</formula>
    </cfRule>
  </conditionalFormatting>
  <conditionalFormatting sqref="F75:M86">
    <cfRule type="expression" dxfId="3063" priority="5">
      <formula>+IF($AK75=0,1)</formula>
    </cfRule>
  </conditionalFormatting>
  <conditionalFormatting sqref="F103:G104">
    <cfRule type="expression" dxfId="3062"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9"/>
  <dimension ref="A1:AK50"/>
  <sheetViews>
    <sheetView workbookViewId="0">
      <selection activeCell="AE13" sqref="AE13"/>
    </sheetView>
  </sheetViews>
  <sheetFormatPr baseColWidth="10" defaultRowHeight="12" x14ac:dyDescent="0.2"/>
  <cols>
    <col min="1" max="1" width="2.7109375" style="180" customWidth="1"/>
    <col min="2" max="2" width="11.42578125" style="180"/>
    <col min="3" max="3" width="43.7109375" style="180" bestFit="1" customWidth="1"/>
    <col min="4" max="5" width="7.140625" style="180" customWidth="1"/>
    <col min="6" max="6" width="4.85546875" style="180" customWidth="1"/>
    <col min="7" max="7" width="4.140625" style="180" customWidth="1"/>
    <col min="8" max="8" width="6.5703125" style="180" customWidth="1"/>
    <col min="9" max="9" width="10.7109375" style="180" customWidth="1"/>
    <col min="10" max="10" width="9" style="180" customWidth="1"/>
    <col min="11" max="12" width="7.140625" style="180" customWidth="1"/>
    <col min="13" max="13" width="4.85546875" style="180" customWidth="1"/>
    <col min="14" max="14" width="8.5703125" style="180" customWidth="1"/>
    <col min="15" max="17" width="3.42578125" style="180" customWidth="1"/>
    <col min="18" max="18" width="8" style="180" customWidth="1"/>
    <col min="19" max="19" width="7.28515625" style="180" customWidth="1"/>
    <col min="20" max="20" width="8" style="182" hidden="1" customWidth="1"/>
    <col min="21" max="21" width="7.42578125" style="181" customWidth="1"/>
    <col min="22" max="22" width="4.5703125" style="182" hidden="1" customWidth="1"/>
    <col min="23" max="23" width="8" style="182" hidden="1" customWidth="1"/>
    <col min="24" max="24" width="6.85546875" style="181" customWidth="1"/>
    <col min="25" max="25" width="4.5703125" style="182" hidden="1" customWidth="1"/>
    <col min="26" max="26" width="8" style="182" hidden="1" customWidth="1"/>
    <col min="27" max="27" width="8.7109375" style="181" customWidth="1"/>
    <col min="28" max="28" width="8.85546875" style="180" customWidth="1"/>
    <col min="29" max="29" width="5.28515625" style="226" customWidth="1"/>
    <col min="30" max="30" width="5.85546875" style="226" customWidth="1"/>
    <col min="31" max="34" width="11.42578125" style="226"/>
    <col min="35" max="37" width="11.42578125" style="223"/>
    <col min="38" max="16384" width="11.42578125" style="180"/>
  </cols>
  <sheetData>
    <row r="1" spans="1:37" x14ac:dyDescent="0.2">
      <c r="A1" s="206"/>
      <c r="B1" s="191"/>
      <c r="C1" s="191"/>
      <c r="D1" s="191"/>
      <c r="E1" s="191"/>
      <c r="F1" s="191"/>
      <c r="G1" s="189"/>
      <c r="H1" s="218"/>
      <c r="O1" s="206"/>
      <c r="P1" s="191"/>
      <c r="Q1" s="191"/>
      <c r="R1" s="191"/>
      <c r="S1" s="191"/>
      <c r="T1" s="191"/>
      <c r="U1" s="249"/>
      <c r="V1" s="191"/>
      <c r="W1" s="191"/>
      <c r="X1" s="249"/>
      <c r="Y1" s="191"/>
      <c r="Z1" s="191"/>
      <c r="AA1" s="249"/>
      <c r="AB1" s="191"/>
      <c r="AC1" s="250"/>
    </row>
    <row r="2" spans="1:37" x14ac:dyDescent="0.2">
      <c r="A2" s="218"/>
      <c r="B2" s="182"/>
      <c r="C2" s="182"/>
      <c r="D2" s="182"/>
      <c r="E2" s="182"/>
      <c r="F2" s="182"/>
      <c r="G2" s="239"/>
      <c r="H2" s="218"/>
      <c r="O2" s="218"/>
      <c r="P2" s="182"/>
      <c r="Q2" s="182"/>
      <c r="R2" s="182"/>
      <c r="S2" s="182"/>
      <c r="AB2" s="182"/>
      <c r="AC2" s="251"/>
      <c r="AE2" s="228"/>
      <c r="AF2" s="228"/>
      <c r="AG2" s="228"/>
      <c r="AH2" s="228"/>
      <c r="AI2" s="213"/>
      <c r="AJ2" s="213"/>
      <c r="AK2" s="213"/>
    </row>
    <row r="3" spans="1:37" x14ac:dyDescent="0.2">
      <c r="A3" s="218"/>
      <c r="B3" s="182"/>
      <c r="C3" s="182"/>
      <c r="D3" s="182"/>
      <c r="E3" s="182"/>
      <c r="F3" s="182"/>
      <c r="G3" s="239"/>
      <c r="H3" s="218"/>
      <c r="I3" s="179"/>
      <c r="J3" s="197" t="s">
        <v>2045</v>
      </c>
      <c r="K3" s="197" t="s">
        <v>2046</v>
      </c>
      <c r="L3" s="198" t="s">
        <v>2047</v>
      </c>
      <c r="M3" s="204"/>
      <c r="O3" s="218"/>
      <c r="P3" s="182"/>
      <c r="Q3" s="182"/>
      <c r="R3" s="185"/>
      <c r="S3" s="261" t="s">
        <v>2065</v>
      </c>
      <c r="T3" s="260"/>
      <c r="U3" s="259" t="s">
        <v>1565</v>
      </c>
      <c r="V3" s="252"/>
      <c r="W3" s="258"/>
      <c r="X3" s="259" t="s">
        <v>1566</v>
      </c>
      <c r="Y3" s="232"/>
      <c r="Z3" s="258"/>
      <c r="AA3" s="259" t="s">
        <v>1576</v>
      </c>
      <c r="AB3" s="182"/>
      <c r="AC3" s="180"/>
      <c r="AD3" s="218"/>
      <c r="AE3" s="228"/>
      <c r="AF3" s="228"/>
      <c r="AG3" s="229" t="s">
        <v>2066</v>
      </c>
      <c r="AH3" s="230" t="s">
        <v>26</v>
      </c>
      <c r="AI3" s="230" t="s">
        <v>31</v>
      </c>
      <c r="AJ3" s="230" t="s">
        <v>2067</v>
      </c>
      <c r="AK3" s="213"/>
    </row>
    <row r="4" spans="1:37" hidden="1" x14ac:dyDescent="0.2">
      <c r="A4" s="218"/>
      <c r="B4" s="182"/>
      <c r="C4" s="182"/>
      <c r="D4" s="182"/>
      <c r="E4" s="182"/>
      <c r="F4" s="182"/>
      <c r="G4" s="239"/>
      <c r="H4" s="218"/>
      <c r="I4" s="179"/>
      <c r="J4" s="197"/>
      <c r="K4" s="197"/>
      <c r="L4" s="198"/>
      <c r="M4" s="204"/>
      <c r="O4" s="218"/>
      <c r="P4" s="182"/>
      <c r="Q4" s="182"/>
      <c r="R4" s="185" t="s">
        <v>2052</v>
      </c>
      <c r="S4" s="186" t="s">
        <v>1568</v>
      </c>
      <c r="T4" s="185" t="s">
        <v>2052</v>
      </c>
      <c r="U4" s="205" t="s">
        <v>1568</v>
      </c>
      <c r="V4" s="233"/>
      <c r="W4" s="201" t="s">
        <v>2052</v>
      </c>
      <c r="X4" s="205" t="s">
        <v>1568</v>
      </c>
      <c r="Y4" s="181"/>
      <c r="Z4" s="201" t="s">
        <v>2052</v>
      </c>
      <c r="AA4" s="205" t="s">
        <v>1568</v>
      </c>
      <c r="AB4" s="182"/>
      <c r="AC4" s="180"/>
      <c r="AD4" s="218"/>
      <c r="AE4" s="228" t="s">
        <v>2052</v>
      </c>
      <c r="AF4" s="228"/>
      <c r="AG4" s="228" t="s">
        <v>1568</v>
      </c>
      <c r="AH4" s="229" t="s">
        <v>1568</v>
      </c>
      <c r="AI4" s="229" t="s">
        <v>1568</v>
      </c>
      <c r="AJ4" s="229" t="s">
        <v>1568</v>
      </c>
      <c r="AK4" s="213"/>
    </row>
    <row r="5" spans="1:37" x14ac:dyDescent="0.2">
      <c r="A5" s="218"/>
      <c r="B5" s="182"/>
      <c r="C5" s="182"/>
      <c r="D5" s="182"/>
      <c r="E5" s="182"/>
      <c r="F5" s="182"/>
      <c r="G5" s="239"/>
      <c r="H5" s="218"/>
      <c r="I5" s="199" t="s">
        <v>2022</v>
      </c>
      <c r="J5" s="184">
        <f>+SUM(D20:D26)</f>
        <v>78</v>
      </c>
      <c r="K5" s="184">
        <f>+SUM(E20:E26)</f>
        <v>45</v>
      </c>
      <c r="L5" s="203">
        <f>+SUM(F20:F26)</f>
        <v>23</v>
      </c>
      <c r="M5" s="181"/>
      <c r="O5" s="218"/>
      <c r="P5" s="182"/>
      <c r="Q5" s="182"/>
      <c r="R5" s="211" t="s">
        <v>2045</v>
      </c>
      <c r="S5" s="187">
        <v>195</v>
      </c>
      <c r="T5" s="202" t="s">
        <v>2045</v>
      </c>
      <c r="U5" s="187">
        <v>105</v>
      </c>
      <c r="V5" s="233"/>
      <c r="W5" s="201" t="s">
        <v>2045</v>
      </c>
      <c r="X5" s="187">
        <v>74</v>
      </c>
      <c r="Z5" s="201" t="s">
        <v>2045</v>
      </c>
      <c r="AA5" s="187">
        <v>11</v>
      </c>
      <c r="AB5" s="182"/>
      <c r="AC5" s="180"/>
      <c r="AD5" s="218"/>
      <c r="AE5" s="229" t="s">
        <v>2045</v>
      </c>
      <c r="AF5" s="229"/>
      <c r="AG5" s="217">
        <v>196</v>
      </c>
      <c r="AH5" s="217">
        <v>105</v>
      </c>
      <c r="AI5" s="217">
        <v>74</v>
      </c>
      <c r="AJ5" s="217">
        <v>11</v>
      </c>
      <c r="AK5" s="213"/>
    </row>
    <row r="6" spans="1:37" x14ac:dyDescent="0.2">
      <c r="A6" s="218"/>
      <c r="B6" s="182"/>
      <c r="C6" s="182"/>
      <c r="D6" s="182"/>
      <c r="E6" s="182"/>
      <c r="F6" s="182"/>
      <c r="G6" s="239"/>
      <c r="H6" s="218"/>
      <c r="I6" s="185" t="s">
        <v>2023</v>
      </c>
      <c r="J6" s="205">
        <f>+SUM(D27:D38)</f>
        <v>79</v>
      </c>
      <c r="K6" s="205">
        <f>+SUM(E27:E38)</f>
        <v>26</v>
      </c>
      <c r="L6" s="203">
        <f>+SUM(F27:F38)</f>
        <v>3</v>
      </c>
      <c r="M6" s="181"/>
      <c r="O6" s="218"/>
      <c r="P6" s="182"/>
      <c r="Q6" s="182"/>
      <c r="R6" s="211" t="s">
        <v>2046</v>
      </c>
      <c r="S6" s="187">
        <v>79</v>
      </c>
      <c r="T6" s="202" t="s">
        <v>2046</v>
      </c>
      <c r="U6" s="187">
        <v>27</v>
      </c>
      <c r="V6" s="233"/>
      <c r="W6" s="201" t="s">
        <v>2046</v>
      </c>
      <c r="X6" s="187">
        <v>15</v>
      </c>
      <c r="Z6" s="201" t="s">
        <v>2046</v>
      </c>
      <c r="AA6" s="187">
        <v>3</v>
      </c>
      <c r="AB6" s="182"/>
      <c r="AC6" s="180"/>
      <c r="AD6" s="218"/>
      <c r="AE6" s="229" t="s">
        <v>2046</v>
      </c>
      <c r="AF6" s="229"/>
      <c r="AG6" s="217">
        <v>82</v>
      </c>
      <c r="AH6" s="217">
        <v>30</v>
      </c>
      <c r="AI6" s="217">
        <v>18</v>
      </c>
      <c r="AJ6" s="217">
        <v>5</v>
      </c>
      <c r="AK6" s="213"/>
    </row>
    <row r="7" spans="1:37" x14ac:dyDescent="0.2">
      <c r="A7" s="218"/>
      <c r="B7" s="182"/>
      <c r="C7" s="182"/>
      <c r="D7" s="182"/>
      <c r="E7" s="182"/>
      <c r="F7" s="182"/>
      <c r="G7" s="239"/>
      <c r="H7" s="218"/>
      <c r="I7" s="185" t="s">
        <v>2025</v>
      </c>
      <c r="J7" s="205">
        <f>+SUM(D39:D42)</f>
        <v>25</v>
      </c>
      <c r="K7" s="205">
        <f>+SUM(E39:E42)</f>
        <v>7</v>
      </c>
      <c r="L7" s="203">
        <f>+SUM(F39:F42)</f>
        <v>3</v>
      </c>
      <c r="M7" s="181"/>
      <c r="O7" s="218"/>
      <c r="P7" s="182"/>
      <c r="Q7" s="182"/>
      <c r="R7" s="211" t="s">
        <v>2047</v>
      </c>
      <c r="S7" s="187">
        <v>30</v>
      </c>
      <c r="T7" s="202" t="s">
        <v>2047</v>
      </c>
      <c r="U7" s="187">
        <v>11</v>
      </c>
      <c r="V7" s="233"/>
      <c r="W7" s="201" t="s">
        <v>2047</v>
      </c>
      <c r="X7" s="187">
        <v>5</v>
      </c>
      <c r="Z7" s="201" t="s">
        <v>2047</v>
      </c>
      <c r="AA7" s="187">
        <v>2</v>
      </c>
      <c r="AB7" s="182"/>
      <c r="AC7" s="180"/>
      <c r="AD7" s="218"/>
      <c r="AE7" s="229" t="s">
        <v>2047</v>
      </c>
      <c r="AF7" s="229"/>
      <c r="AG7" s="217">
        <v>15</v>
      </c>
      <c r="AH7" s="217">
        <v>5</v>
      </c>
      <c r="AI7" s="217">
        <v>1</v>
      </c>
      <c r="AJ7" s="217">
        <v>1</v>
      </c>
      <c r="AK7" s="213"/>
    </row>
    <row r="8" spans="1:37" x14ac:dyDescent="0.2">
      <c r="A8" s="218"/>
      <c r="B8" s="182"/>
      <c r="C8" s="182"/>
      <c r="D8" s="182"/>
      <c r="E8" s="182"/>
      <c r="F8" s="182"/>
      <c r="G8" s="239"/>
      <c r="H8" s="218"/>
      <c r="I8" s="189" t="s">
        <v>2024</v>
      </c>
      <c r="J8" s="214">
        <f>+SUM(D43:D45)</f>
        <v>13</v>
      </c>
      <c r="K8" s="214">
        <f>+SUM(E43:E45)</f>
        <v>1</v>
      </c>
      <c r="L8" s="215">
        <f>+SUM(F43:F45)</f>
        <v>1</v>
      </c>
      <c r="M8" s="181"/>
      <c r="O8" s="218"/>
      <c r="P8" s="182"/>
      <c r="Q8" s="182"/>
      <c r="R8" s="182"/>
      <c r="S8" s="182"/>
      <c r="AB8" s="182"/>
      <c r="AD8" s="257"/>
      <c r="AE8" s="228"/>
      <c r="AF8" s="228"/>
      <c r="AG8" s="228"/>
      <c r="AH8" s="228"/>
      <c r="AI8" s="213"/>
      <c r="AJ8" s="213"/>
      <c r="AK8" s="213"/>
    </row>
    <row r="9" spans="1:37" x14ac:dyDescent="0.2">
      <c r="A9" s="218"/>
      <c r="B9" s="182"/>
      <c r="C9" s="182"/>
      <c r="D9" s="182"/>
      <c r="E9" s="182"/>
      <c r="F9" s="182"/>
      <c r="G9" s="239"/>
      <c r="H9" s="218"/>
      <c r="I9" s="216" t="s">
        <v>2026</v>
      </c>
      <c r="J9" s="195">
        <f>SUM(J5:J8)</f>
        <v>195</v>
      </c>
      <c r="K9" s="195">
        <f>SUM(K5:K8)</f>
        <v>79</v>
      </c>
      <c r="L9" s="196">
        <f>SUM(L5:L8)</f>
        <v>30</v>
      </c>
      <c r="M9" s="231"/>
      <c r="O9" s="218"/>
      <c r="P9" s="182"/>
      <c r="Q9" s="182"/>
      <c r="R9" s="182"/>
      <c r="S9" s="182"/>
      <c r="AB9" s="182"/>
      <c r="AC9" s="251"/>
    </row>
    <row r="10" spans="1:37" x14ac:dyDescent="0.2">
      <c r="A10" s="218"/>
      <c r="B10" s="182"/>
      <c r="C10" s="182"/>
      <c r="D10" s="182"/>
      <c r="E10" s="182"/>
      <c r="F10" s="182"/>
      <c r="G10" s="239"/>
      <c r="H10" s="218"/>
      <c r="O10" s="218"/>
      <c r="P10" s="182"/>
      <c r="Q10" s="182"/>
      <c r="R10" s="182"/>
      <c r="S10" s="182"/>
      <c r="AB10" s="182"/>
      <c r="AC10" s="251"/>
    </row>
    <row r="11" spans="1:37" x14ac:dyDescent="0.2">
      <c r="A11" s="218"/>
      <c r="B11" s="182"/>
      <c r="C11" s="182"/>
      <c r="D11" s="182"/>
      <c r="E11" s="182"/>
      <c r="F11" s="182"/>
      <c r="G11" s="239"/>
      <c r="H11" s="218"/>
      <c r="O11" s="218"/>
      <c r="P11" s="182"/>
      <c r="Q11" s="182"/>
      <c r="R11" s="182"/>
      <c r="S11" s="182"/>
      <c r="AB11" s="182"/>
      <c r="AC11" s="251"/>
    </row>
    <row r="12" spans="1:37" x14ac:dyDescent="0.2">
      <c r="A12" s="218"/>
      <c r="B12" s="182"/>
      <c r="C12" s="182"/>
      <c r="D12" s="182"/>
      <c r="E12" s="182"/>
      <c r="F12" s="182"/>
      <c r="G12" s="239"/>
      <c r="H12" s="218"/>
      <c r="O12" s="218"/>
      <c r="P12" s="182"/>
      <c r="Q12" s="182"/>
      <c r="R12" s="182"/>
      <c r="S12" s="182"/>
      <c r="AB12" s="182"/>
      <c r="AC12" s="251"/>
    </row>
    <row r="13" spans="1:37" x14ac:dyDescent="0.2">
      <c r="A13" s="218"/>
      <c r="B13" s="182"/>
      <c r="C13" s="182"/>
      <c r="D13" s="182"/>
      <c r="E13" s="182"/>
      <c r="F13" s="182"/>
      <c r="G13" s="239"/>
      <c r="H13" s="218"/>
      <c r="O13" s="218"/>
      <c r="P13" s="182"/>
      <c r="Q13" s="182"/>
      <c r="R13" s="182"/>
      <c r="S13" s="182"/>
      <c r="AB13" s="182"/>
      <c r="AC13" s="251"/>
    </row>
    <row r="14" spans="1:37" x14ac:dyDescent="0.2">
      <c r="A14" s="218"/>
      <c r="B14" s="182"/>
      <c r="C14" s="182"/>
      <c r="D14" s="182"/>
      <c r="E14" s="182"/>
      <c r="F14" s="182"/>
      <c r="G14" s="239"/>
      <c r="H14" s="218"/>
      <c r="O14" s="218"/>
      <c r="P14" s="182"/>
      <c r="Q14" s="182"/>
      <c r="R14" s="182"/>
      <c r="S14" s="182"/>
      <c r="AB14" s="182"/>
      <c r="AC14" s="251"/>
    </row>
    <row r="15" spans="1:37" x14ac:dyDescent="0.2">
      <c r="A15" s="218"/>
      <c r="B15" s="182"/>
      <c r="C15" s="182"/>
      <c r="D15" s="182"/>
      <c r="E15" s="182"/>
      <c r="F15" s="182"/>
      <c r="G15" s="239"/>
      <c r="H15" s="218"/>
      <c r="O15" s="218"/>
      <c r="P15" s="182"/>
      <c r="Q15" s="182"/>
      <c r="R15" s="182"/>
      <c r="S15" s="182"/>
      <c r="AB15" s="182"/>
      <c r="AC15" s="251"/>
    </row>
    <row r="16" spans="1:37" x14ac:dyDescent="0.2">
      <c r="A16" s="218"/>
      <c r="B16" s="182"/>
      <c r="C16" s="182"/>
      <c r="D16" s="182"/>
      <c r="E16" s="182"/>
      <c r="F16" s="182"/>
      <c r="G16" s="239"/>
      <c r="H16" s="218"/>
      <c r="O16" s="218"/>
      <c r="P16" s="182"/>
      <c r="Q16" s="182"/>
      <c r="R16" s="182"/>
      <c r="S16" s="182"/>
      <c r="AB16" s="182"/>
      <c r="AC16" s="251"/>
    </row>
    <row r="17" spans="1:37" x14ac:dyDescent="0.2">
      <c r="A17" s="218"/>
      <c r="B17" s="182"/>
      <c r="C17" s="182"/>
      <c r="D17" s="182"/>
      <c r="E17" s="182"/>
      <c r="F17" s="182"/>
      <c r="G17" s="239"/>
      <c r="H17" s="218"/>
      <c r="O17" s="218"/>
      <c r="P17" s="182"/>
      <c r="Q17" s="182"/>
      <c r="R17" s="182"/>
      <c r="S17" s="182"/>
      <c r="U17" s="182"/>
      <c r="X17" s="182"/>
      <c r="AA17" s="182"/>
      <c r="AB17" s="182"/>
      <c r="AC17" s="251"/>
    </row>
    <row r="18" spans="1:37" hidden="1" x14ac:dyDescent="0.2">
      <c r="A18" s="218"/>
      <c r="B18" s="182"/>
      <c r="C18" s="182"/>
      <c r="D18" s="182"/>
      <c r="E18" s="182"/>
      <c r="F18" s="182"/>
      <c r="G18" s="239"/>
      <c r="H18" s="218"/>
      <c r="O18" s="218"/>
      <c r="P18" s="182"/>
      <c r="Q18" s="182"/>
      <c r="R18" s="182"/>
      <c r="S18" s="182"/>
      <c r="U18" s="182"/>
      <c r="X18" s="182"/>
      <c r="AA18" s="182"/>
      <c r="AB18" s="182"/>
      <c r="AC18" s="251"/>
    </row>
    <row r="19" spans="1:37" s="179" customFormat="1" x14ac:dyDescent="0.2">
      <c r="A19" s="219"/>
      <c r="B19" s="186" t="s">
        <v>1637</v>
      </c>
      <c r="C19" s="186" t="s">
        <v>1954</v>
      </c>
      <c r="D19" s="261" t="s">
        <v>2045</v>
      </c>
      <c r="E19" s="261" t="s">
        <v>2046</v>
      </c>
      <c r="F19" s="262" t="s">
        <v>2047</v>
      </c>
      <c r="G19" s="246"/>
      <c r="H19" s="219"/>
      <c r="I19" s="181"/>
      <c r="J19" s="181"/>
      <c r="K19" s="181"/>
      <c r="O19" s="219"/>
      <c r="P19" s="181"/>
      <c r="Q19" s="181"/>
      <c r="R19" s="181"/>
      <c r="S19" s="181"/>
      <c r="T19" s="181"/>
      <c r="U19" s="181"/>
      <c r="V19" s="181"/>
      <c r="W19" s="181"/>
      <c r="X19" s="181"/>
      <c r="Y19" s="181"/>
      <c r="Z19" s="181"/>
      <c r="AA19" s="181"/>
      <c r="AB19" s="182"/>
      <c r="AC19" s="253"/>
      <c r="AD19" s="227"/>
      <c r="AE19" s="227"/>
      <c r="AF19" s="227"/>
      <c r="AG19" s="227"/>
      <c r="AH19" s="227"/>
      <c r="AI19" s="225"/>
      <c r="AJ19" s="225"/>
      <c r="AK19" s="225"/>
    </row>
    <row r="20" spans="1:37" x14ac:dyDescent="0.2">
      <c r="A20" s="218"/>
      <c r="B20" s="186" t="s">
        <v>109</v>
      </c>
      <c r="C20" s="186" t="s">
        <v>111</v>
      </c>
      <c r="D20" s="187">
        <v>19</v>
      </c>
      <c r="E20" s="187">
        <v>11</v>
      </c>
      <c r="F20" s="188">
        <v>4</v>
      </c>
      <c r="G20" s="247"/>
      <c r="H20" s="220"/>
      <c r="I20" s="183"/>
      <c r="J20" s="183"/>
      <c r="K20" s="183"/>
      <c r="O20" s="220"/>
      <c r="P20" s="183"/>
      <c r="Q20" s="183"/>
      <c r="R20" s="182"/>
      <c r="S20" s="182"/>
      <c r="U20" s="182"/>
      <c r="X20" s="182"/>
      <c r="AA20" s="182"/>
      <c r="AB20" s="182"/>
      <c r="AC20" s="251"/>
    </row>
    <row r="21" spans="1:37" x14ac:dyDescent="0.2">
      <c r="A21" s="218"/>
      <c r="B21" s="186" t="s">
        <v>144</v>
      </c>
      <c r="C21" s="186" t="s">
        <v>146</v>
      </c>
      <c r="D21" s="187">
        <v>12</v>
      </c>
      <c r="E21" s="187">
        <v>6</v>
      </c>
      <c r="F21" s="188">
        <v>1</v>
      </c>
      <c r="G21" s="247"/>
      <c r="H21" s="220"/>
      <c r="I21" s="183"/>
      <c r="J21" s="183"/>
      <c r="K21" s="183"/>
      <c r="O21" s="220"/>
      <c r="P21" s="183"/>
      <c r="Q21" s="183"/>
      <c r="R21" s="182"/>
      <c r="S21" s="182"/>
      <c r="U21" s="182"/>
      <c r="X21" s="182"/>
      <c r="AA21" s="182"/>
      <c r="AB21" s="182"/>
      <c r="AC21" s="251"/>
    </row>
    <row r="22" spans="1:37" x14ac:dyDescent="0.2">
      <c r="A22" s="218"/>
      <c r="B22" s="186" t="s">
        <v>168</v>
      </c>
      <c r="C22" s="186" t="s">
        <v>170</v>
      </c>
      <c r="D22" s="187">
        <v>5</v>
      </c>
      <c r="E22" s="187">
        <v>1</v>
      </c>
      <c r="F22" s="188">
        <v>1</v>
      </c>
      <c r="G22" s="247"/>
      <c r="H22" s="220"/>
      <c r="I22" s="183"/>
      <c r="J22" s="183"/>
      <c r="K22" s="183"/>
      <c r="O22" s="220"/>
      <c r="P22" s="183"/>
      <c r="Q22" s="183"/>
      <c r="R22" s="182"/>
      <c r="S22" s="182"/>
      <c r="U22" s="182"/>
      <c r="X22" s="182"/>
      <c r="AA22" s="182"/>
      <c r="AB22" s="182"/>
      <c r="AC22" s="251"/>
    </row>
    <row r="23" spans="1:37" x14ac:dyDescent="0.2">
      <c r="A23" s="218"/>
      <c r="B23" s="186" t="s">
        <v>176</v>
      </c>
      <c r="C23" s="186" t="s">
        <v>178</v>
      </c>
      <c r="D23" s="187">
        <v>15</v>
      </c>
      <c r="E23" s="187">
        <v>9</v>
      </c>
      <c r="F23" s="188">
        <v>9</v>
      </c>
      <c r="G23" s="247"/>
      <c r="H23" s="220"/>
      <c r="I23" s="183"/>
      <c r="J23" s="183"/>
      <c r="K23" s="183"/>
      <c r="O23" s="220"/>
      <c r="P23" s="183"/>
      <c r="Q23" s="183"/>
      <c r="R23" s="182"/>
      <c r="S23" s="182"/>
      <c r="U23" s="182"/>
      <c r="X23" s="182"/>
      <c r="AA23" s="182"/>
      <c r="AB23" s="182"/>
      <c r="AC23" s="251"/>
    </row>
    <row r="24" spans="1:37" x14ac:dyDescent="0.2">
      <c r="A24" s="218"/>
      <c r="B24" s="186" t="s">
        <v>202</v>
      </c>
      <c r="C24" s="186" t="s">
        <v>238</v>
      </c>
      <c r="D24" s="187">
        <v>4</v>
      </c>
      <c r="E24" s="187">
        <v>4</v>
      </c>
      <c r="F24" s="188"/>
      <c r="G24" s="247"/>
      <c r="H24" s="220"/>
      <c r="I24" s="183"/>
      <c r="J24" s="183"/>
      <c r="K24" s="183"/>
      <c r="O24" s="220"/>
      <c r="P24" s="183"/>
      <c r="Q24" s="183"/>
      <c r="R24" s="182"/>
      <c r="S24" s="182"/>
      <c r="U24" s="182"/>
      <c r="X24" s="182"/>
      <c r="AA24" s="182"/>
      <c r="AB24" s="182"/>
      <c r="AC24" s="251"/>
    </row>
    <row r="25" spans="1:37" x14ac:dyDescent="0.2">
      <c r="A25" s="218"/>
      <c r="B25" s="186"/>
      <c r="C25" s="186" t="s">
        <v>247</v>
      </c>
      <c r="D25" s="187">
        <v>5</v>
      </c>
      <c r="E25" s="187">
        <v>2</v>
      </c>
      <c r="F25" s="188"/>
      <c r="G25" s="247"/>
      <c r="H25" s="220"/>
      <c r="I25" s="183"/>
      <c r="J25" s="183"/>
      <c r="K25" s="183"/>
      <c r="O25" s="220"/>
      <c r="P25" s="183"/>
      <c r="Q25" s="183"/>
      <c r="R25" s="182"/>
      <c r="S25" s="182"/>
      <c r="AB25" s="182"/>
      <c r="AC25" s="251"/>
    </row>
    <row r="26" spans="1:37" x14ac:dyDescent="0.2">
      <c r="A26" s="218"/>
      <c r="B26" s="186"/>
      <c r="C26" s="186" t="s">
        <v>204</v>
      </c>
      <c r="D26" s="187">
        <v>18</v>
      </c>
      <c r="E26" s="187">
        <v>12</v>
      </c>
      <c r="F26" s="188">
        <v>8</v>
      </c>
      <c r="G26" s="247"/>
      <c r="H26" s="220"/>
      <c r="I26" s="183"/>
      <c r="J26" s="183"/>
      <c r="K26" s="183"/>
      <c r="O26" s="220"/>
      <c r="P26" s="183"/>
      <c r="Q26" s="183"/>
      <c r="R26" s="182"/>
      <c r="S26" s="182"/>
      <c r="AB26" s="182"/>
      <c r="AC26" s="251"/>
    </row>
    <row r="27" spans="1:37" x14ac:dyDescent="0.2">
      <c r="A27" s="218"/>
      <c r="B27" s="186" t="s">
        <v>257</v>
      </c>
      <c r="C27" s="186" t="s">
        <v>259</v>
      </c>
      <c r="D27" s="187">
        <v>19</v>
      </c>
      <c r="E27" s="187">
        <v>8</v>
      </c>
      <c r="F27" s="188"/>
      <c r="G27" s="247"/>
      <c r="H27" s="220"/>
      <c r="I27" s="183"/>
      <c r="J27" s="183"/>
      <c r="K27" s="183"/>
      <c r="O27" s="220"/>
      <c r="P27" s="183"/>
      <c r="Q27" s="183"/>
      <c r="R27" s="182"/>
      <c r="S27" s="182"/>
      <c r="AB27" s="182"/>
      <c r="AC27" s="251"/>
    </row>
    <row r="28" spans="1:37" x14ac:dyDescent="0.2">
      <c r="A28" s="218"/>
      <c r="B28" s="186"/>
      <c r="C28" s="186" t="s">
        <v>291</v>
      </c>
      <c r="D28" s="187">
        <v>7</v>
      </c>
      <c r="E28" s="187">
        <v>2</v>
      </c>
      <c r="F28" s="188"/>
      <c r="G28" s="247"/>
      <c r="H28" s="220"/>
      <c r="I28" s="183"/>
      <c r="J28" s="183"/>
      <c r="K28" s="183"/>
      <c r="O28" s="220"/>
      <c r="P28" s="183"/>
      <c r="Q28" s="183"/>
      <c r="R28" s="182"/>
      <c r="S28" s="182"/>
      <c r="AB28" s="182"/>
      <c r="AC28" s="251"/>
    </row>
    <row r="29" spans="1:37" x14ac:dyDescent="0.2">
      <c r="A29" s="218"/>
      <c r="B29" s="186"/>
      <c r="C29" s="186" t="s">
        <v>303</v>
      </c>
      <c r="D29" s="187">
        <v>2</v>
      </c>
      <c r="E29" s="187">
        <v>1</v>
      </c>
      <c r="F29" s="188"/>
      <c r="G29" s="247"/>
      <c r="H29" s="220"/>
      <c r="I29" s="183"/>
      <c r="J29" s="183"/>
      <c r="K29" s="183"/>
      <c r="O29" s="254"/>
      <c r="P29" s="255"/>
      <c r="Q29" s="255"/>
      <c r="R29" s="207"/>
      <c r="S29" s="207"/>
      <c r="T29" s="207"/>
      <c r="U29" s="256"/>
      <c r="V29" s="207"/>
      <c r="W29" s="207"/>
      <c r="X29" s="256"/>
      <c r="Y29" s="207"/>
      <c r="Z29" s="207"/>
      <c r="AA29" s="256"/>
      <c r="AB29" s="207"/>
      <c r="AC29" s="224"/>
    </row>
    <row r="30" spans="1:37" x14ac:dyDescent="0.2">
      <c r="A30" s="218"/>
      <c r="B30" s="186"/>
      <c r="C30" s="186" t="s">
        <v>308</v>
      </c>
      <c r="D30" s="187">
        <v>13</v>
      </c>
      <c r="E30" s="187">
        <v>5</v>
      </c>
      <c r="F30" s="188"/>
      <c r="G30" s="247"/>
      <c r="H30" s="220"/>
      <c r="I30" s="183"/>
      <c r="J30" s="183"/>
      <c r="K30" s="183"/>
      <c r="O30" s="220"/>
      <c r="P30" s="183"/>
      <c r="Q30" s="183"/>
    </row>
    <row r="31" spans="1:37" x14ac:dyDescent="0.2">
      <c r="A31" s="218"/>
      <c r="B31" s="186"/>
      <c r="C31" s="186" t="s">
        <v>334</v>
      </c>
      <c r="D31" s="187">
        <v>5</v>
      </c>
      <c r="E31" s="187">
        <v>4</v>
      </c>
      <c r="F31" s="188"/>
      <c r="G31" s="247"/>
      <c r="H31" s="220"/>
      <c r="I31" s="183"/>
      <c r="J31" s="183"/>
      <c r="K31" s="183"/>
      <c r="O31" s="220"/>
      <c r="P31" s="183"/>
      <c r="Q31" s="183"/>
    </row>
    <row r="32" spans="1:37" x14ac:dyDescent="0.2">
      <c r="A32" s="218"/>
      <c r="B32" s="186"/>
      <c r="C32" s="186" t="s">
        <v>343</v>
      </c>
      <c r="D32" s="187">
        <v>5</v>
      </c>
      <c r="E32" s="187"/>
      <c r="F32" s="188"/>
      <c r="G32" s="247"/>
      <c r="H32" s="190"/>
      <c r="I32" s="208"/>
      <c r="J32" s="208"/>
      <c r="K32" s="208"/>
      <c r="L32" s="191"/>
      <c r="M32" s="191"/>
      <c r="N32" s="189"/>
      <c r="O32" s="220"/>
      <c r="P32" s="183"/>
      <c r="Q32" s="183"/>
    </row>
    <row r="33" spans="1:17" x14ac:dyDescent="0.2">
      <c r="A33" s="218"/>
      <c r="B33" s="186" t="s">
        <v>354</v>
      </c>
      <c r="C33" s="186" t="s">
        <v>356</v>
      </c>
      <c r="D33" s="187">
        <v>4</v>
      </c>
      <c r="E33" s="187">
        <v>1</v>
      </c>
      <c r="F33" s="188"/>
      <c r="G33" s="247"/>
      <c r="H33" s="220"/>
      <c r="I33" s="210" t="s">
        <v>1945</v>
      </c>
      <c r="J33" s="234" t="s">
        <v>2045</v>
      </c>
      <c r="K33" s="234" t="s">
        <v>2046</v>
      </c>
      <c r="L33" s="209" t="s">
        <v>2047</v>
      </c>
      <c r="O33" s="220"/>
      <c r="P33" s="183"/>
      <c r="Q33" s="183"/>
    </row>
    <row r="34" spans="1:17" x14ac:dyDescent="0.2">
      <c r="A34" s="218"/>
      <c r="B34" s="186" t="s">
        <v>363</v>
      </c>
      <c r="C34" s="186" t="s">
        <v>365</v>
      </c>
      <c r="D34" s="187">
        <v>2</v>
      </c>
      <c r="E34" s="187"/>
      <c r="F34" s="188"/>
      <c r="G34" s="247"/>
      <c r="H34" s="220"/>
      <c r="I34" s="235" t="s">
        <v>103</v>
      </c>
      <c r="J34" s="240">
        <v>75</v>
      </c>
      <c r="K34" s="240">
        <v>42</v>
      </c>
      <c r="L34" s="241">
        <v>22</v>
      </c>
      <c r="O34" s="220"/>
      <c r="P34" s="183"/>
      <c r="Q34" s="183"/>
    </row>
    <row r="35" spans="1:17" x14ac:dyDescent="0.2">
      <c r="A35" s="218"/>
      <c r="B35" s="186" t="s">
        <v>370</v>
      </c>
      <c r="C35" s="186" t="s">
        <v>372</v>
      </c>
      <c r="D35" s="187">
        <v>5</v>
      </c>
      <c r="E35" s="187"/>
      <c r="F35" s="188"/>
      <c r="G35" s="247"/>
      <c r="H35" s="220"/>
      <c r="I35" s="235" t="s">
        <v>519</v>
      </c>
      <c r="J35" s="240">
        <v>30</v>
      </c>
      <c r="K35" s="240">
        <v>15</v>
      </c>
      <c r="L35" s="241">
        <v>6</v>
      </c>
      <c r="O35" s="220"/>
      <c r="P35" s="183"/>
      <c r="Q35" s="183"/>
    </row>
    <row r="36" spans="1:17" x14ac:dyDescent="0.2">
      <c r="A36" s="218"/>
      <c r="B36" s="186" t="s">
        <v>379</v>
      </c>
      <c r="C36" s="186" t="s">
        <v>381</v>
      </c>
      <c r="D36" s="187">
        <v>6</v>
      </c>
      <c r="E36" s="187">
        <v>3</v>
      </c>
      <c r="F36" s="188">
        <v>3</v>
      </c>
      <c r="G36" s="247"/>
      <c r="H36" s="220"/>
      <c r="I36" s="235" t="s">
        <v>533</v>
      </c>
      <c r="J36" s="240">
        <v>90</v>
      </c>
      <c r="K36" s="240">
        <v>22</v>
      </c>
      <c r="L36" s="241">
        <v>2</v>
      </c>
      <c r="O36" s="220"/>
      <c r="P36" s="183"/>
      <c r="Q36" s="183"/>
    </row>
    <row r="37" spans="1:17" x14ac:dyDescent="0.2">
      <c r="A37" s="218"/>
      <c r="B37" s="186" t="s">
        <v>391</v>
      </c>
      <c r="C37" s="186" t="s">
        <v>393</v>
      </c>
      <c r="D37" s="187">
        <v>7</v>
      </c>
      <c r="E37" s="187">
        <v>2</v>
      </c>
      <c r="F37" s="188"/>
      <c r="G37" s="247"/>
      <c r="H37" s="220"/>
      <c r="I37" s="192" t="s">
        <v>1953</v>
      </c>
      <c r="J37" s="193">
        <v>195</v>
      </c>
      <c r="K37" s="193">
        <v>79</v>
      </c>
      <c r="L37" s="194">
        <v>30</v>
      </c>
      <c r="O37" s="220"/>
      <c r="P37" s="183"/>
      <c r="Q37" s="183"/>
    </row>
    <row r="38" spans="1:17" ht="15" x14ac:dyDescent="0.25">
      <c r="A38" s="218"/>
      <c r="B38" s="186" t="s">
        <v>405</v>
      </c>
      <c r="C38" s="186" t="s">
        <v>407</v>
      </c>
      <c r="D38" s="187">
        <v>4</v>
      </c>
      <c r="E38" s="187"/>
      <c r="F38" s="188"/>
      <c r="G38" s="247"/>
      <c r="H38" s="220"/>
      <c r="I38" s="178"/>
      <c r="J38" s="178"/>
      <c r="K38" s="178"/>
      <c r="L38" s="178"/>
      <c r="O38" s="220"/>
      <c r="P38" s="183"/>
      <c r="Q38" s="183"/>
    </row>
    <row r="39" spans="1:17" x14ac:dyDescent="0.2">
      <c r="A39" s="218"/>
      <c r="B39" s="186" t="s">
        <v>411</v>
      </c>
      <c r="C39" s="186" t="s">
        <v>413</v>
      </c>
      <c r="D39" s="187">
        <v>7</v>
      </c>
      <c r="E39" s="187"/>
      <c r="F39" s="188"/>
      <c r="G39" s="247"/>
      <c r="H39" s="220"/>
      <c r="I39" s="270" t="s">
        <v>1948</v>
      </c>
      <c r="J39" s="271" t="s">
        <v>1945</v>
      </c>
      <c r="K39" s="234" t="s">
        <v>2045</v>
      </c>
      <c r="L39" s="234" t="s">
        <v>2046</v>
      </c>
      <c r="M39" s="209" t="s">
        <v>2047</v>
      </c>
      <c r="O39" s="220"/>
      <c r="P39" s="183"/>
      <c r="Q39" s="183"/>
    </row>
    <row r="40" spans="1:17" x14ac:dyDescent="0.2">
      <c r="A40" s="218"/>
      <c r="B40" s="186"/>
      <c r="C40" s="186" t="s">
        <v>1555</v>
      </c>
      <c r="D40" s="187">
        <v>1</v>
      </c>
      <c r="E40" s="187"/>
      <c r="F40" s="188"/>
      <c r="G40" s="247"/>
      <c r="H40" s="220"/>
      <c r="I40" s="189" t="s">
        <v>98</v>
      </c>
      <c r="J40" s="236" t="s">
        <v>103</v>
      </c>
      <c r="K40" s="240">
        <v>65</v>
      </c>
      <c r="L40" s="240">
        <v>36</v>
      </c>
      <c r="M40" s="241">
        <v>19</v>
      </c>
      <c r="O40" s="220"/>
      <c r="P40" s="183"/>
      <c r="Q40" s="183"/>
    </row>
    <row r="41" spans="1:17" x14ac:dyDescent="0.2">
      <c r="A41" s="218"/>
      <c r="B41" s="186" t="s">
        <v>425</v>
      </c>
      <c r="C41" s="186" t="s">
        <v>427</v>
      </c>
      <c r="D41" s="187">
        <v>10</v>
      </c>
      <c r="E41" s="187">
        <v>4</v>
      </c>
      <c r="F41" s="188">
        <v>3</v>
      </c>
      <c r="G41" s="247"/>
      <c r="H41" s="220"/>
      <c r="I41" s="239"/>
      <c r="J41" s="236" t="s">
        <v>519</v>
      </c>
      <c r="K41" s="240">
        <v>29</v>
      </c>
      <c r="L41" s="240">
        <v>15</v>
      </c>
      <c r="M41" s="241">
        <v>6</v>
      </c>
      <c r="O41" s="220"/>
      <c r="P41" s="183"/>
      <c r="Q41" s="183"/>
    </row>
    <row r="42" spans="1:17" x14ac:dyDescent="0.2">
      <c r="A42" s="218"/>
      <c r="B42" s="186" t="s">
        <v>441</v>
      </c>
      <c r="C42" s="186" t="s">
        <v>443</v>
      </c>
      <c r="D42" s="187">
        <v>7</v>
      </c>
      <c r="E42" s="187">
        <v>3</v>
      </c>
      <c r="F42" s="188"/>
      <c r="G42" s="247"/>
      <c r="H42" s="220"/>
      <c r="I42" s="199"/>
      <c r="J42" s="236" t="s">
        <v>533</v>
      </c>
      <c r="K42" s="240">
        <v>60</v>
      </c>
      <c r="L42" s="240">
        <v>16</v>
      </c>
      <c r="M42" s="241">
        <v>2</v>
      </c>
      <c r="O42" s="220"/>
      <c r="P42" s="183"/>
      <c r="Q42" s="183"/>
    </row>
    <row r="43" spans="1:17" x14ac:dyDescent="0.2">
      <c r="A43" s="218"/>
      <c r="B43" s="186" t="s">
        <v>454</v>
      </c>
      <c r="C43" s="186" t="s">
        <v>467</v>
      </c>
      <c r="D43" s="187">
        <v>4</v>
      </c>
      <c r="E43" s="187"/>
      <c r="F43" s="188"/>
      <c r="G43" s="247"/>
      <c r="H43" s="220"/>
      <c r="I43" s="267" t="s">
        <v>2026</v>
      </c>
      <c r="J43" s="237"/>
      <c r="K43" s="242">
        <v>154</v>
      </c>
      <c r="L43" s="242">
        <v>67</v>
      </c>
      <c r="M43" s="243">
        <v>27</v>
      </c>
      <c r="O43" s="220"/>
      <c r="P43" s="183"/>
      <c r="Q43" s="183"/>
    </row>
    <row r="44" spans="1:17" x14ac:dyDescent="0.2">
      <c r="A44" s="218"/>
      <c r="B44" s="186"/>
      <c r="C44" s="186" t="s">
        <v>456</v>
      </c>
      <c r="D44" s="187">
        <v>5</v>
      </c>
      <c r="E44" s="187">
        <v>1</v>
      </c>
      <c r="F44" s="188">
        <v>1</v>
      </c>
      <c r="G44" s="247"/>
      <c r="H44" s="220"/>
      <c r="I44" s="189" t="s">
        <v>685</v>
      </c>
      <c r="J44" s="236" t="s">
        <v>103</v>
      </c>
      <c r="K44" s="240">
        <v>10</v>
      </c>
      <c r="L44" s="240">
        <v>6</v>
      </c>
      <c r="M44" s="241">
        <v>3</v>
      </c>
      <c r="O44" s="220"/>
      <c r="P44" s="183"/>
      <c r="Q44" s="183"/>
    </row>
    <row r="45" spans="1:17" x14ac:dyDescent="0.2">
      <c r="A45" s="218"/>
      <c r="B45" s="186" t="s">
        <v>474</v>
      </c>
      <c r="C45" s="186" t="s">
        <v>476</v>
      </c>
      <c r="D45" s="187">
        <v>4</v>
      </c>
      <c r="E45" s="187"/>
      <c r="F45" s="188"/>
      <c r="G45" s="247"/>
      <c r="H45" s="220"/>
      <c r="I45" s="239"/>
      <c r="J45" s="236" t="s">
        <v>519</v>
      </c>
      <c r="K45" s="240">
        <v>1</v>
      </c>
      <c r="L45" s="240"/>
      <c r="M45" s="241"/>
      <c r="O45" s="220"/>
      <c r="P45" s="183"/>
      <c r="Q45" s="183"/>
    </row>
    <row r="46" spans="1:17" x14ac:dyDescent="0.2">
      <c r="A46" s="218"/>
      <c r="B46" s="263" t="s">
        <v>1953</v>
      </c>
      <c r="C46" s="264"/>
      <c r="D46" s="265">
        <v>195</v>
      </c>
      <c r="E46" s="265">
        <v>79</v>
      </c>
      <c r="F46" s="266">
        <v>30</v>
      </c>
      <c r="G46" s="248"/>
      <c r="H46" s="221"/>
      <c r="I46" s="199"/>
      <c r="J46" s="236" t="s">
        <v>533</v>
      </c>
      <c r="K46" s="240">
        <v>30</v>
      </c>
      <c r="L46" s="240">
        <v>6</v>
      </c>
      <c r="M46" s="241"/>
      <c r="O46" s="221"/>
      <c r="P46" s="217"/>
      <c r="Q46" s="217"/>
    </row>
    <row r="47" spans="1:17" x14ac:dyDescent="0.2">
      <c r="A47" s="200"/>
      <c r="B47" s="207"/>
      <c r="C47" s="207"/>
      <c r="D47" s="207"/>
      <c r="E47" s="207"/>
      <c r="F47" s="207"/>
      <c r="G47" s="199"/>
      <c r="H47" s="218"/>
      <c r="I47" s="267" t="s">
        <v>2026</v>
      </c>
      <c r="J47" s="237"/>
      <c r="K47" s="242">
        <v>41</v>
      </c>
      <c r="L47" s="242">
        <v>12</v>
      </c>
      <c r="M47" s="243">
        <v>3</v>
      </c>
      <c r="O47" s="218"/>
      <c r="P47" s="182"/>
      <c r="Q47" s="182"/>
    </row>
    <row r="48" spans="1:17" x14ac:dyDescent="0.2">
      <c r="D48" s="212">
        <f>+D46</f>
        <v>195</v>
      </c>
      <c r="E48" s="212">
        <f t="shared" ref="E48:F48" si="0">+E46</f>
        <v>79</v>
      </c>
      <c r="F48" s="212">
        <f t="shared" si="0"/>
        <v>30</v>
      </c>
      <c r="G48" s="212"/>
      <c r="H48" s="222"/>
      <c r="I48" s="192" t="s">
        <v>1953</v>
      </c>
      <c r="J48" s="238"/>
      <c r="K48" s="193">
        <v>195</v>
      </c>
      <c r="L48" s="193">
        <v>79</v>
      </c>
      <c r="M48" s="194">
        <v>30</v>
      </c>
      <c r="O48" s="222"/>
      <c r="P48" s="229"/>
      <c r="Q48" s="229"/>
    </row>
    <row r="49" spans="4:14" x14ac:dyDescent="0.2">
      <c r="D49" s="213">
        <f>+D48-E48</f>
        <v>116</v>
      </c>
      <c r="E49" s="213">
        <f>+E48-F49</f>
        <v>64</v>
      </c>
      <c r="F49" s="213">
        <v>15</v>
      </c>
      <c r="G49" s="213"/>
      <c r="H49" s="244"/>
      <c r="I49" s="245"/>
      <c r="J49" s="245"/>
      <c r="K49" s="245"/>
      <c r="L49" s="207"/>
      <c r="M49" s="207"/>
      <c r="N49" s="199"/>
    </row>
    <row r="50" spans="4:14" x14ac:dyDescent="0.2">
      <c r="D50" s="213" t="s">
        <v>2062</v>
      </c>
      <c r="E50" s="213" t="s">
        <v>2063</v>
      </c>
      <c r="F50" s="213" t="s">
        <v>2064</v>
      </c>
      <c r="G50" s="213"/>
      <c r="H50" s="213"/>
      <c r="I50" s="213"/>
      <c r="J50" s="213"/>
      <c r="K50" s="213"/>
    </row>
  </sheetData>
  <pageMargins left="0.7" right="0.7" top="0.75" bottom="0.75" header="0.3" footer="0.3"/>
  <pageSetup orientation="portrait" horizontalDpi="4294967295" verticalDpi="4294967295" r:id="rId8"/>
  <drawing r:id="rId9"/>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rgb="FF0070C0"/>
  </sheetPr>
  <dimension ref="B1:AV113"/>
  <sheetViews>
    <sheetView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155</v>
      </c>
      <c r="O10" s="2"/>
    </row>
    <row r="11" spans="2:24" ht="3.95" customHeight="1" x14ac:dyDescent="0.25">
      <c r="B11" s="2"/>
      <c r="D11" s="6"/>
      <c r="O11" s="2"/>
    </row>
    <row r="12" spans="2:24" ht="36" customHeight="1" x14ac:dyDescent="0.25">
      <c r="B12" s="2"/>
      <c r="D12" s="329" t="s">
        <v>5</v>
      </c>
      <c r="E12" s="330"/>
      <c r="F12" s="408" t="s">
        <v>156</v>
      </c>
      <c r="G12" s="409"/>
      <c r="H12" s="409"/>
      <c r="I12" s="409"/>
      <c r="J12" s="409"/>
      <c r="K12" s="409"/>
      <c r="L12" s="409"/>
      <c r="M12" s="410"/>
      <c r="O12" s="2"/>
      <c r="W12" s="3" t="str">
        <f>+F23</f>
        <v>Trimestral</v>
      </c>
      <c r="X12" s="3" t="str">
        <f>+F71</f>
        <v>Septiembre</v>
      </c>
    </row>
    <row r="13" spans="2:24" ht="3.95" customHeight="1" x14ac:dyDescent="0.25">
      <c r="B13" s="2"/>
      <c r="O13" s="2"/>
    </row>
    <row r="14" spans="2:24" ht="36" customHeight="1" x14ac:dyDescent="0.25">
      <c r="B14" s="2"/>
      <c r="D14" s="329" t="s">
        <v>6</v>
      </c>
      <c r="E14" s="330"/>
      <c r="F14" s="331" t="s">
        <v>1754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3790</v>
      </c>
      <c r="G22" s="328" t="s">
        <v>9</v>
      </c>
      <c r="H22" s="328"/>
      <c r="I22" s="8">
        <v>4000</v>
      </c>
      <c r="K22" s="328" t="s">
        <v>10</v>
      </c>
      <c r="L22" s="328"/>
      <c r="M22" s="9" t="s">
        <v>496</v>
      </c>
      <c r="O22" s="2"/>
    </row>
    <row r="23" spans="2:17" ht="19.5" customHeight="1" x14ac:dyDescent="0.25">
      <c r="B23" s="2"/>
      <c r="D23" s="328" t="s">
        <v>11</v>
      </c>
      <c r="E23" s="328"/>
      <c r="F23" s="4" t="s">
        <v>71</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15042</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8.75" customHeight="1" x14ac:dyDescent="0.25">
      <c r="B59" s="2"/>
      <c r="D59" s="328" t="s">
        <v>34</v>
      </c>
      <c r="E59" s="328"/>
      <c r="F59" s="335" t="s">
        <v>1742</v>
      </c>
      <c r="G59" s="335"/>
      <c r="H59" s="335"/>
      <c r="I59" s="335"/>
      <c r="J59" s="335"/>
      <c r="K59" s="335"/>
      <c r="L59" s="335"/>
      <c r="M59" s="335"/>
      <c r="O59" s="2"/>
    </row>
    <row r="60" spans="2:15" ht="41.25" customHeight="1" x14ac:dyDescent="0.25">
      <c r="B60" s="2"/>
      <c r="D60" s="350" t="s">
        <v>35</v>
      </c>
      <c r="E60" s="350"/>
      <c r="F60" s="335" t="s">
        <v>560</v>
      </c>
      <c r="G60" s="335"/>
      <c r="H60" s="335"/>
      <c r="I60" s="335"/>
      <c r="J60" s="335"/>
      <c r="K60" s="335"/>
      <c r="L60" s="335"/>
      <c r="M60" s="335"/>
      <c r="O60" s="2"/>
    </row>
    <row r="61" spans="2:15" ht="27" customHeight="1" x14ac:dyDescent="0.25">
      <c r="B61" s="2"/>
      <c r="D61" s="350" t="s">
        <v>36</v>
      </c>
      <c r="E61" s="350"/>
      <c r="F61" s="335" t="s">
        <v>1741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9</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v>0.129</v>
      </c>
      <c r="H83" s="16">
        <v>0.13</v>
      </c>
      <c r="I83" s="16">
        <v>0.249</v>
      </c>
      <c r="J83" s="16">
        <v>0.25</v>
      </c>
      <c r="K83" s="16">
        <v>0.499</v>
      </c>
      <c r="L83" s="16">
        <v>0.5</v>
      </c>
      <c r="M83" s="16" t="s">
        <v>500</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51" t="s">
        <v>58</v>
      </c>
      <c r="E86" s="351"/>
      <c r="F86" s="16" t="s">
        <v>500</v>
      </c>
      <c r="G86" s="16">
        <v>0.499</v>
      </c>
      <c r="H86" s="16">
        <v>0.5</v>
      </c>
      <c r="I86" s="16">
        <v>0.77900000000000003</v>
      </c>
      <c r="J86" s="16">
        <v>0.78</v>
      </c>
      <c r="K86" s="16">
        <v>0.999</v>
      </c>
      <c r="L86" s="16">
        <v>1</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4.25" customHeight="1" x14ac:dyDescent="0.25">
      <c r="B97" s="2"/>
      <c r="D97" s="350" t="s">
        <v>35</v>
      </c>
      <c r="E97" s="350"/>
      <c r="F97" s="335" t="s">
        <v>561</v>
      </c>
      <c r="G97" s="335"/>
      <c r="H97" s="335"/>
      <c r="I97" s="335"/>
      <c r="J97" s="335"/>
      <c r="K97" s="335"/>
      <c r="L97" s="335"/>
      <c r="M97" s="335"/>
      <c r="O97" s="2"/>
    </row>
    <row r="98" spans="2:15" ht="28.5" customHeight="1" x14ac:dyDescent="0.25">
      <c r="B98" s="2"/>
      <c r="D98" s="350" t="s">
        <v>36</v>
      </c>
      <c r="E98" s="350"/>
      <c r="F98" s="335" t="s">
        <v>1740</v>
      </c>
      <c r="G98" s="335"/>
      <c r="H98" s="335"/>
      <c r="I98" s="335"/>
      <c r="J98" s="335"/>
      <c r="K98" s="335"/>
      <c r="L98" s="335"/>
      <c r="M98" s="335"/>
      <c r="O98" s="2"/>
    </row>
    <row r="99" spans="2:15" ht="3.95" customHeight="1" x14ac:dyDescent="0.25">
      <c r="B99" s="2"/>
      <c r="O99" s="2"/>
    </row>
    <row r="100" spans="2:15" ht="141" customHeight="1" x14ac:dyDescent="0.25">
      <c r="B100" s="2"/>
      <c r="D100" s="329" t="s">
        <v>62</v>
      </c>
      <c r="E100" s="330"/>
      <c r="F100" s="331" t="s">
        <v>105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1738</v>
      </c>
      <c r="K103" s="21"/>
      <c r="O103" s="2"/>
    </row>
    <row r="104" spans="2:15" ht="27.75" customHeight="1" x14ac:dyDescent="0.25">
      <c r="B104" s="2"/>
      <c r="D104" s="322"/>
      <c r="E104" s="323"/>
      <c r="F104" s="19" t="s">
        <v>67</v>
      </c>
      <c r="G104" s="356" t="s">
        <v>1739</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Director(a) Niñez y Adolescencia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61" priority="29">
      <formula>+IF($F$43="no",1,0)</formula>
    </cfRule>
  </conditionalFormatting>
  <conditionalFormatting sqref="F32:M33">
    <cfRule type="expression" dxfId="3060" priority="28">
      <formula>+IF($Q$30="NA",1,0)</formula>
    </cfRule>
  </conditionalFormatting>
  <conditionalFormatting sqref="F33:M33">
    <cfRule type="expression" dxfId="3059" priority="27">
      <formula>+IF($Q$33=0,1,0)</formula>
    </cfRule>
  </conditionalFormatting>
  <conditionalFormatting sqref="F47:M47">
    <cfRule type="expression" dxfId="3058" priority="26">
      <formula>+IF($Q$47=0,1,0)</formula>
    </cfRule>
  </conditionalFormatting>
  <conditionalFormatting sqref="F73:G73">
    <cfRule type="cellIs" dxfId="3057" priority="12" operator="equal">
      <formula>"optimo"</formula>
    </cfRule>
    <cfRule type="cellIs" dxfId="3056" priority="13" operator="equal">
      <formula>"critico"</formula>
    </cfRule>
  </conditionalFormatting>
  <conditionalFormatting sqref="H73:I73">
    <cfRule type="cellIs" dxfId="3055" priority="10" operator="equal">
      <formula>"Adecuado"</formula>
    </cfRule>
    <cfRule type="cellIs" dxfId="3054" priority="11" operator="equal">
      <formula>"en riesgo"</formula>
    </cfRule>
  </conditionalFormatting>
  <conditionalFormatting sqref="J73:K73">
    <cfRule type="cellIs" dxfId="3053" priority="8" operator="equal">
      <formula>"Adecuado"</formula>
    </cfRule>
    <cfRule type="cellIs" dxfId="3052" priority="9" operator="equal">
      <formula>"en riesgo"</formula>
    </cfRule>
  </conditionalFormatting>
  <conditionalFormatting sqref="L73:M73">
    <cfRule type="cellIs" dxfId="3051" priority="6" operator="equal">
      <formula>"optimo"</formula>
    </cfRule>
    <cfRule type="cellIs" dxfId="3050" priority="7" operator="equal">
      <formula>"critico"</formula>
    </cfRule>
  </conditionalFormatting>
  <conditionalFormatting sqref="F75:M86">
    <cfRule type="expression" dxfId="3049" priority="5">
      <formula>+IF($AK75=0,1)</formula>
    </cfRule>
  </conditionalFormatting>
  <conditionalFormatting sqref="F103:G104">
    <cfRule type="expression" dxfId="3048"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rgb="FF0070C0"/>
  </sheetPr>
  <dimension ref="B1:AV113"/>
  <sheetViews>
    <sheetView zoomScaleNormal="100" workbookViewId="0">
      <selection activeCell="S23" sqref="S2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157</v>
      </c>
      <c r="O10" s="2"/>
    </row>
    <row r="11" spans="2:24" ht="3.95" customHeight="1" x14ac:dyDescent="0.25">
      <c r="B11" s="2"/>
      <c r="D11" s="6"/>
      <c r="O11" s="2"/>
    </row>
    <row r="12" spans="2:24" ht="36" customHeight="1" x14ac:dyDescent="0.25">
      <c r="B12" s="2"/>
      <c r="D12" s="329" t="s">
        <v>5</v>
      </c>
      <c r="E12" s="330"/>
      <c r="F12" s="331" t="s">
        <v>158</v>
      </c>
      <c r="G12" s="332"/>
      <c r="H12" s="332"/>
      <c r="I12" s="332"/>
      <c r="J12" s="332"/>
      <c r="K12" s="332"/>
      <c r="L12" s="332"/>
      <c r="M12" s="333"/>
      <c r="O12" s="2"/>
      <c r="W12" s="3" t="str">
        <f>+F23</f>
        <v>Mensual</v>
      </c>
      <c r="X12" s="3" t="str">
        <f>+F71</f>
        <v>Marzo</v>
      </c>
    </row>
    <row r="13" spans="2:24" ht="3.95" customHeight="1" x14ac:dyDescent="0.25">
      <c r="B13" s="2"/>
      <c r="O13" s="2"/>
    </row>
    <row r="14" spans="2:24" ht="36" customHeight="1" x14ac:dyDescent="0.25">
      <c r="B14" s="2"/>
      <c r="D14" s="329" t="s">
        <v>6</v>
      </c>
      <c r="E14" s="330"/>
      <c r="F14" s="331" t="s">
        <v>1712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199979</v>
      </c>
      <c r="G22" s="328" t="s">
        <v>9</v>
      </c>
      <c r="H22" s="328"/>
      <c r="I22" s="8">
        <v>195600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1000000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5.5" customHeight="1" x14ac:dyDescent="0.25">
      <c r="B59" s="2"/>
      <c r="D59" s="328" t="s">
        <v>34</v>
      </c>
      <c r="E59" s="328"/>
      <c r="F59" s="335" t="s">
        <v>2192</v>
      </c>
      <c r="G59" s="335"/>
      <c r="H59" s="335"/>
      <c r="I59" s="335"/>
      <c r="J59" s="335"/>
      <c r="K59" s="335"/>
      <c r="L59" s="335"/>
      <c r="M59" s="335"/>
      <c r="O59" s="2"/>
    </row>
    <row r="60" spans="2:15" ht="27" customHeight="1" x14ac:dyDescent="0.25">
      <c r="B60" s="2"/>
      <c r="D60" s="350" t="s">
        <v>35</v>
      </c>
      <c r="E60" s="350"/>
      <c r="F60" s="335" t="s">
        <v>2193</v>
      </c>
      <c r="G60" s="335"/>
      <c r="H60" s="335"/>
      <c r="I60" s="335"/>
      <c r="J60" s="335"/>
      <c r="K60" s="335"/>
      <c r="L60" s="335"/>
      <c r="M60" s="335"/>
      <c r="O60" s="2"/>
    </row>
    <row r="61" spans="2:15" ht="27" customHeight="1" x14ac:dyDescent="0.25">
      <c r="B61" s="2"/>
      <c r="D61" s="350" t="s">
        <v>36</v>
      </c>
      <c r="E61" s="350"/>
      <c r="F61" s="335" t="s">
        <v>2194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0.02</v>
      </c>
      <c r="H77" s="16">
        <v>2.1000000000000001E-2</v>
      </c>
      <c r="I77" s="16">
        <v>0.03</v>
      </c>
      <c r="J77" s="16">
        <v>3.1E-2</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v>0.06</v>
      </c>
      <c r="H78" s="16">
        <v>6.0999999999999999E-2</v>
      </c>
      <c r="I78" s="16">
        <v>7.0000000000000007E-2</v>
      </c>
      <c r="J78" s="16">
        <v>7.1000000000000008E-2</v>
      </c>
      <c r="K78" s="16">
        <v>8.8999999999999996E-2</v>
      </c>
      <c r="L78" s="16">
        <v>0.09</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16">
        <v>0.06</v>
      </c>
      <c r="H79" s="16">
        <v>6.0999999999999999E-2</v>
      </c>
      <c r="I79" s="16">
        <v>7.0000000000000007E-2</v>
      </c>
      <c r="J79" s="16">
        <v>7.1000000000000008E-2</v>
      </c>
      <c r="K79" s="16">
        <v>8.8999999999999996E-2</v>
      </c>
      <c r="L79" s="16">
        <v>0.09</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16">
        <v>7.0000000000000007E-2</v>
      </c>
      <c r="H80" s="16">
        <v>7.1000000000000008E-2</v>
      </c>
      <c r="I80" s="16">
        <v>0.09</v>
      </c>
      <c r="J80" s="16">
        <v>9.0999999999999998E-2</v>
      </c>
      <c r="K80" s="16">
        <v>0.11899999999999999</v>
      </c>
      <c r="L80" s="16">
        <v>0.12</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v>0.2</v>
      </c>
      <c r="H81" s="16">
        <v>0.20100000000000001</v>
      </c>
      <c r="I81" s="16">
        <v>0.35</v>
      </c>
      <c r="J81" s="16">
        <v>0.35099999999999998</v>
      </c>
      <c r="K81" s="16">
        <v>0.39900000000000002</v>
      </c>
      <c r="L81" s="16">
        <v>0.4</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16">
        <v>0.5</v>
      </c>
      <c r="H82" s="16">
        <v>0.501</v>
      </c>
      <c r="I82" s="16">
        <v>0.6</v>
      </c>
      <c r="J82" s="16">
        <v>0.60099999999999998</v>
      </c>
      <c r="K82" s="16">
        <v>0.69899999999999995</v>
      </c>
      <c r="L82" s="16">
        <v>0.7</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16">
        <v>0.7</v>
      </c>
      <c r="H83" s="16">
        <v>0.70099999999999996</v>
      </c>
      <c r="I83" s="16">
        <v>0.8</v>
      </c>
      <c r="J83" s="16">
        <v>0.80100000000000005</v>
      </c>
      <c r="K83" s="16">
        <v>0.999</v>
      </c>
      <c r="L83" s="22"/>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v>0.7</v>
      </c>
      <c r="H84" s="16">
        <v>0.70099999999999996</v>
      </c>
      <c r="I84" s="16">
        <v>0.8</v>
      </c>
      <c r="J84" s="16">
        <v>0.80100000000000005</v>
      </c>
      <c r="K84" s="16">
        <v>0.999</v>
      </c>
      <c r="L84" s="22"/>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16">
        <v>0.7</v>
      </c>
      <c r="H85" s="16">
        <v>0.70099999999999996</v>
      </c>
      <c r="I85" s="16">
        <v>0.8</v>
      </c>
      <c r="J85" s="16">
        <v>0.80100000000000005</v>
      </c>
      <c r="K85" s="16">
        <v>0.999</v>
      </c>
      <c r="L85" s="22"/>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16">
        <v>0.7</v>
      </c>
      <c r="H86" s="16">
        <v>0.70099999999999996</v>
      </c>
      <c r="I86" s="16">
        <v>0.8</v>
      </c>
      <c r="J86" s="16">
        <v>0.80100000000000005</v>
      </c>
      <c r="K86" s="16">
        <v>0.999</v>
      </c>
      <c r="L86" s="22"/>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45.75"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550</v>
      </c>
      <c r="G97" s="335"/>
      <c r="H97" s="335"/>
      <c r="I97" s="335"/>
      <c r="J97" s="335"/>
      <c r="K97" s="335"/>
      <c r="L97" s="335"/>
      <c r="M97" s="335"/>
      <c r="O97" s="2"/>
    </row>
    <row r="98" spans="2:15" ht="28.5" customHeight="1" x14ac:dyDescent="0.25">
      <c r="B98" s="2"/>
      <c r="D98" s="350" t="s">
        <v>36</v>
      </c>
      <c r="E98" s="350"/>
      <c r="F98" s="335" t="s">
        <v>551</v>
      </c>
      <c r="G98" s="335"/>
      <c r="H98" s="335"/>
      <c r="I98" s="335"/>
      <c r="J98" s="335"/>
      <c r="K98" s="335"/>
      <c r="L98" s="335"/>
      <c r="M98" s="335"/>
      <c r="O98" s="2"/>
    </row>
    <row r="99" spans="2:15" ht="3.95" customHeight="1" x14ac:dyDescent="0.25">
      <c r="B99" s="2"/>
      <c r="O99" s="2"/>
    </row>
    <row r="100" spans="2:15" ht="101.25" customHeight="1" x14ac:dyDescent="0.25">
      <c r="B100" s="2"/>
      <c r="D100" s="329" t="s">
        <v>62</v>
      </c>
      <c r="E100" s="330"/>
      <c r="F100" s="331" t="s">
        <v>106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1743</v>
      </c>
      <c r="K103" s="21"/>
      <c r="O103" s="2"/>
    </row>
    <row r="104" spans="2:15" ht="27.75" customHeight="1" x14ac:dyDescent="0.25">
      <c r="B104" s="2"/>
      <c r="D104" s="322"/>
      <c r="E104" s="323"/>
      <c r="F104" s="19" t="s">
        <v>67</v>
      </c>
      <c r="G104" s="324" t="s">
        <v>1744</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47" priority="30">
      <formula>+IF($F$43="no",1,0)</formula>
    </cfRule>
  </conditionalFormatting>
  <conditionalFormatting sqref="F32:M33">
    <cfRule type="expression" dxfId="3046" priority="29">
      <formula>+IF($Q$30="NA",1,0)</formula>
    </cfRule>
  </conditionalFormatting>
  <conditionalFormatting sqref="F33:M33">
    <cfRule type="expression" dxfId="3045" priority="28">
      <formula>+IF($Q$33=0,1,0)</formula>
    </cfRule>
  </conditionalFormatting>
  <conditionalFormatting sqref="F47:M47">
    <cfRule type="expression" dxfId="3044" priority="27">
      <formula>+IF($Q$47=0,1,0)</formula>
    </cfRule>
  </conditionalFormatting>
  <conditionalFormatting sqref="F73:G73">
    <cfRule type="cellIs" dxfId="3043" priority="13" operator="equal">
      <formula>"optimo"</formula>
    </cfRule>
    <cfRule type="cellIs" dxfId="3042" priority="14" operator="equal">
      <formula>"critico"</formula>
    </cfRule>
  </conditionalFormatting>
  <conditionalFormatting sqref="H73:I73">
    <cfRule type="cellIs" dxfId="3041" priority="11" operator="equal">
      <formula>"Adecuado"</formula>
    </cfRule>
    <cfRule type="cellIs" dxfId="3040" priority="12" operator="equal">
      <formula>"en riesgo"</formula>
    </cfRule>
  </conditionalFormatting>
  <conditionalFormatting sqref="J73:K73">
    <cfRule type="cellIs" dxfId="3039" priority="9" operator="equal">
      <formula>"Adecuado"</formula>
    </cfRule>
    <cfRule type="cellIs" dxfId="3038" priority="10" operator="equal">
      <formula>"en riesgo"</formula>
    </cfRule>
  </conditionalFormatting>
  <conditionalFormatting sqref="L73:M73">
    <cfRule type="cellIs" dxfId="3037" priority="7" operator="equal">
      <formula>"optimo"</formula>
    </cfRule>
    <cfRule type="cellIs" dxfId="3036" priority="8" operator="equal">
      <formula>"critico"</formula>
    </cfRule>
  </conditionalFormatting>
  <conditionalFormatting sqref="F75:M78 F79:F86">
    <cfRule type="expression" dxfId="3035" priority="6">
      <formula>+IF($AK75=0,1)</formula>
    </cfRule>
  </conditionalFormatting>
  <conditionalFormatting sqref="F103:G104">
    <cfRule type="expression" dxfId="3034" priority="5">
      <formula>+IF($G$102="No",1,0)</formula>
    </cfRule>
  </conditionalFormatting>
  <conditionalFormatting sqref="G80:M86">
    <cfRule type="expression" dxfId="3033" priority="57">
      <formula>+IF($AK79=0,1)</formula>
    </cfRule>
  </conditionalFormatting>
  <conditionalFormatting sqref="G79:L79">
    <cfRule type="expression" dxfId="3032"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159</v>
      </c>
      <c r="O10" s="2"/>
    </row>
    <row r="11" spans="2:24" ht="3.95" customHeight="1" x14ac:dyDescent="0.25">
      <c r="B11" s="2"/>
      <c r="D11" s="6"/>
      <c r="O11" s="2"/>
    </row>
    <row r="12" spans="2:24" ht="36" customHeight="1" x14ac:dyDescent="0.25">
      <c r="B12" s="2"/>
      <c r="D12" s="329" t="s">
        <v>5</v>
      </c>
      <c r="E12" s="330"/>
      <c r="F12" s="331" t="s">
        <v>160</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552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436</v>
      </c>
      <c r="K22" s="328" t="s">
        <v>10</v>
      </c>
      <c r="L22" s="328"/>
      <c r="M22" s="9" t="s">
        <v>496</v>
      </c>
      <c r="O22" s="2"/>
    </row>
    <row r="23" spans="2:17" ht="19.5" customHeight="1" x14ac:dyDescent="0.25">
      <c r="B23" s="2"/>
      <c r="D23" s="328" t="s">
        <v>11</v>
      </c>
      <c r="E23" s="328"/>
      <c r="F23" s="4" t="s">
        <v>104</v>
      </c>
      <c r="G23" s="328" t="s">
        <v>12</v>
      </c>
      <c r="H23" s="328"/>
      <c r="I23" s="4" t="s">
        <v>553</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534</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1744</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556</v>
      </c>
      <c r="G59" s="335"/>
      <c r="H59" s="335"/>
      <c r="I59" s="335"/>
      <c r="J59" s="335"/>
      <c r="K59" s="335"/>
      <c r="L59" s="335"/>
      <c r="M59" s="335"/>
      <c r="O59" s="2"/>
    </row>
    <row r="60" spans="2:15" ht="27" customHeight="1" x14ac:dyDescent="0.25">
      <c r="B60" s="2"/>
      <c r="D60" s="350" t="s">
        <v>35</v>
      </c>
      <c r="E60" s="350"/>
      <c r="F60" s="335" t="s">
        <v>160</v>
      </c>
      <c r="G60" s="335"/>
      <c r="H60" s="335"/>
      <c r="I60" s="335"/>
      <c r="J60" s="335"/>
      <c r="K60" s="335"/>
      <c r="L60" s="335"/>
      <c r="M60" s="335"/>
      <c r="O60" s="2"/>
    </row>
    <row r="61" spans="2:15" ht="27" customHeight="1" x14ac:dyDescent="0.25">
      <c r="B61" s="2"/>
      <c r="D61" s="350" t="s">
        <v>36</v>
      </c>
      <c r="E61" s="350"/>
      <c r="F61" s="335" t="s">
        <v>557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0.14000000000000001</v>
      </c>
      <c r="H80" s="16">
        <v>0.14099999999999999</v>
      </c>
      <c r="I80" s="16">
        <v>0.26</v>
      </c>
      <c r="J80" s="16">
        <v>0.26100000000000001</v>
      </c>
      <c r="K80" s="16">
        <v>0.29899999999999999</v>
      </c>
      <c r="L80" s="16">
        <v>0.3</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0.8</v>
      </c>
      <c r="H86" s="16">
        <v>0.80100000000000005</v>
      </c>
      <c r="I86" s="16">
        <v>0.92</v>
      </c>
      <c r="J86" s="16">
        <v>0.92100000000000004</v>
      </c>
      <c r="K86" s="16">
        <v>0.999</v>
      </c>
      <c r="L86" s="16"/>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558</v>
      </c>
      <c r="G97" s="335"/>
      <c r="H97" s="335"/>
      <c r="I97" s="335"/>
      <c r="J97" s="335"/>
      <c r="K97" s="335"/>
      <c r="L97" s="335"/>
      <c r="M97" s="335"/>
      <c r="O97" s="2"/>
    </row>
    <row r="98" spans="2:15" ht="28.5" customHeight="1" x14ac:dyDescent="0.25">
      <c r="B98" s="2"/>
      <c r="D98" s="350" t="s">
        <v>36</v>
      </c>
      <c r="E98" s="350"/>
      <c r="F98" s="335" t="s">
        <v>559</v>
      </c>
      <c r="G98" s="335"/>
      <c r="H98" s="335"/>
      <c r="I98" s="335"/>
      <c r="J98" s="335"/>
      <c r="K98" s="335"/>
      <c r="L98" s="335"/>
      <c r="M98" s="335"/>
      <c r="O98" s="2"/>
    </row>
    <row r="99" spans="2:15" ht="3.95" customHeight="1" x14ac:dyDescent="0.25">
      <c r="B99" s="2"/>
      <c r="O99" s="2"/>
    </row>
    <row r="100" spans="2:15" ht="317.25" customHeight="1" x14ac:dyDescent="0.25">
      <c r="B100" s="2"/>
      <c r="D100" s="329" t="s">
        <v>62</v>
      </c>
      <c r="E100" s="330"/>
      <c r="F100" s="411" t="s">
        <v>1745</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031" priority="29">
      <formula>+IF($F$43="no",1,0)</formula>
    </cfRule>
  </conditionalFormatting>
  <conditionalFormatting sqref="F32:M33">
    <cfRule type="expression" dxfId="3030" priority="28">
      <formula>+IF($Q$30="NA",1,0)</formula>
    </cfRule>
  </conditionalFormatting>
  <conditionalFormatting sqref="F33:M33">
    <cfRule type="expression" dxfId="3029" priority="27">
      <formula>+IF($Q$33=0,1,0)</formula>
    </cfRule>
  </conditionalFormatting>
  <conditionalFormatting sqref="F47:M47">
    <cfRule type="expression" dxfId="3028" priority="26">
      <formula>+IF($Q$47=0,1,0)</formula>
    </cfRule>
  </conditionalFormatting>
  <conditionalFormatting sqref="F73:G73">
    <cfRule type="cellIs" dxfId="3027" priority="12" operator="equal">
      <formula>"optimo"</formula>
    </cfRule>
    <cfRule type="cellIs" dxfId="3026" priority="13" operator="equal">
      <formula>"critico"</formula>
    </cfRule>
  </conditionalFormatting>
  <conditionalFormatting sqref="H73:I73">
    <cfRule type="cellIs" dxfId="3025" priority="10" operator="equal">
      <formula>"Adecuado"</formula>
    </cfRule>
    <cfRule type="cellIs" dxfId="3024" priority="11" operator="equal">
      <formula>"en riesgo"</formula>
    </cfRule>
  </conditionalFormatting>
  <conditionalFormatting sqref="J73:K73">
    <cfRule type="cellIs" dxfId="3023" priority="8" operator="equal">
      <formula>"Adecuado"</formula>
    </cfRule>
    <cfRule type="cellIs" dxfId="3022" priority="9" operator="equal">
      <formula>"en riesgo"</formula>
    </cfRule>
  </conditionalFormatting>
  <conditionalFormatting sqref="L73:M73">
    <cfRule type="cellIs" dxfId="3021" priority="6" operator="equal">
      <formula>"optimo"</formula>
    </cfRule>
    <cfRule type="cellIs" dxfId="3020" priority="7" operator="equal">
      <formula>"critico"</formula>
    </cfRule>
  </conditionalFormatting>
  <conditionalFormatting sqref="F75:M86">
    <cfRule type="expression" dxfId="3019" priority="5">
      <formula>+IF($AK75=0,1)</formula>
    </cfRule>
  </conditionalFormatting>
  <conditionalFormatting sqref="F103:G104">
    <cfRule type="expression" dxfId="3018"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161</v>
      </c>
      <c r="O10" s="2"/>
    </row>
    <row r="11" spans="2:24" ht="3.95" customHeight="1" x14ac:dyDescent="0.25">
      <c r="B11" s="2"/>
      <c r="D11" s="6"/>
      <c r="O11" s="2"/>
    </row>
    <row r="12" spans="2:24" ht="36" customHeight="1" x14ac:dyDescent="0.25">
      <c r="B12" s="2"/>
      <c r="D12" s="329" t="s">
        <v>5</v>
      </c>
      <c r="E12" s="330"/>
      <c r="F12" s="331" t="s">
        <v>1585</v>
      </c>
      <c r="G12" s="332"/>
      <c r="H12" s="332"/>
      <c r="I12" s="332"/>
      <c r="J12" s="332"/>
      <c r="K12" s="332"/>
      <c r="L12" s="332"/>
      <c r="M12" s="333"/>
      <c r="O12" s="2"/>
      <c r="W12" s="3" t="str">
        <f>+F23</f>
        <v>Mensual</v>
      </c>
      <c r="X12" s="3" t="str">
        <f>+F71</f>
        <v>Marzo</v>
      </c>
    </row>
    <row r="13" spans="2:24" ht="3.95" customHeight="1" x14ac:dyDescent="0.25">
      <c r="B13" s="2"/>
      <c r="O13" s="2"/>
    </row>
    <row r="14" spans="2:24" ht="36" customHeight="1" x14ac:dyDescent="0.25">
      <c r="B14" s="2"/>
      <c r="D14" s="329" t="s">
        <v>6</v>
      </c>
      <c r="E14" s="330"/>
      <c r="F14" s="331" t="s">
        <v>549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21264</v>
      </c>
      <c r="G22" s="328" t="s">
        <v>9</v>
      </c>
      <c r="H22" s="328"/>
      <c r="I22" s="8">
        <v>115675</v>
      </c>
      <c r="K22" s="328" t="s">
        <v>10</v>
      </c>
      <c r="L22" s="328"/>
      <c r="M22" s="9" t="s">
        <v>496</v>
      </c>
      <c r="O22" s="2"/>
    </row>
    <row r="23" spans="2:17" ht="19.5" customHeight="1" x14ac:dyDescent="0.25">
      <c r="B23" s="2"/>
      <c r="D23" s="328" t="s">
        <v>11</v>
      </c>
      <c r="E23" s="328"/>
      <c r="F23" s="4" t="s">
        <v>84</v>
      </c>
      <c r="G23" s="328" t="s">
        <v>12</v>
      </c>
      <c r="H23" s="328"/>
      <c r="I23" s="4" t="s">
        <v>1586</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1684</v>
      </c>
      <c r="G59" s="335"/>
      <c r="H59" s="335"/>
      <c r="I59" s="335"/>
      <c r="J59" s="335"/>
      <c r="K59" s="335"/>
      <c r="L59" s="335"/>
      <c r="M59" s="335"/>
      <c r="O59" s="2"/>
    </row>
    <row r="60" spans="2:15" ht="27" customHeight="1" x14ac:dyDescent="0.25">
      <c r="B60" s="2"/>
      <c r="D60" s="350" t="s">
        <v>35</v>
      </c>
      <c r="E60" s="350"/>
      <c r="F60" s="335" t="s">
        <v>1685</v>
      </c>
      <c r="G60" s="335"/>
      <c r="H60" s="335"/>
      <c r="I60" s="335"/>
      <c r="J60" s="335"/>
      <c r="K60" s="335"/>
      <c r="L60" s="335"/>
      <c r="M60" s="335"/>
      <c r="O60" s="2"/>
    </row>
    <row r="61" spans="2:15" ht="27" customHeight="1" x14ac:dyDescent="0.25">
      <c r="B61" s="2"/>
      <c r="D61" s="350" t="s">
        <v>36</v>
      </c>
      <c r="E61" s="350"/>
      <c r="F61" s="335" t="s">
        <v>1686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0.03</v>
      </c>
      <c r="H77" s="16">
        <v>3.1E-2</v>
      </c>
      <c r="I77" s="16">
        <v>0.05</v>
      </c>
      <c r="J77" s="16">
        <v>5.1000000000000004E-2</v>
      </c>
      <c r="K77" s="16">
        <v>6.9000000000000006E-2</v>
      </c>
      <c r="L77" s="16">
        <v>7.0000000000000007E-2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v>7.0000000000000007E-2</v>
      </c>
      <c r="H78" s="16">
        <v>7.1000000000000008E-2</v>
      </c>
      <c r="I78" s="16">
        <v>0.1</v>
      </c>
      <c r="J78" s="16">
        <v>0.10100000000000001</v>
      </c>
      <c r="K78" s="16">
        <v>0.129</v>
      </c>
      <c r="L78" s="16">
        <v>0.13</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16">
        <v>7.0000000000000007E-2</v>
      </c>
      <c r="H79" s="16">
        <v>7.1000000000000008E-2</v>
      </c>
      <c r="I79" s="16">
        <v>0.1</v>
      </c>
      <c r="J79" s="16">
        <v>0.10100000000000001</v>
      </c>
      <c r="K79" s="16">
        <v>0.129</v>
      </c>
      <c r="L79" s="16">
        <v>0.13</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16">
        <v>0.12</v>
      </c>
      <c r="H80" s="16">
        <v>0.121</v>
      </c>
      <c r="I80" s="16">
        <v>0.15</v>
      </c>
      <c r="J80" s="16">
        <v>0.151</v>
      </c>
      <c r="K80" s="16">
        <v>0.189</v>
      </c>
      <c r="L80" s="16">
        <v>0.19</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v>0.2</v>
      </c>
      <c r="H81" s="16">
        <v>0.20100000000000001</v>
      </c>
      <c r="I81" s="16">
        <v>0.35</v>
      </c>
      <c r="J81" s="16">
        <v>0.35099999999999998</v>
      </c>
      <c r="K81" s="16">
        <v>0.39900000000000002</v>
      </c>
      <c r="L81" s="16">
        <v>0.4</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16">
        <v>0.5</v>
      </c>
      <c r="H82" s="16">
        <v>0.501</v>
      </c>
      <c r="I82" s="16">
        <v>0.6</v>
      </c>
      <c r="J82" s="16">
        <v>0.60099999999999998</v>
      </c>
      <c r="K82" s="16">
        <v>0.69899999999999995</v>
      </c>
      <c r="L82" s="16">
        <v>0.7</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16">
        <v>0.7</v>
      </c>
      <c r="H83" s="16">
        <v>0.70099999999999996</v>
      </c>
      <c r="I83" s="16">
        <v>0.8</v>
      </c>
      <c r="J83" s="16">
        <v>0.80100000000000005</v>
      </c>
      <c r="K83" s="16">
        <v>0.999</v>
      </c>
      <c r="L83" s="16"/>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v>0.7</v>
      </c>
      <c r="H84" s="16">
        <v>0.70099999999999996</v>
      </c>
      <c r="I84" s="16">
        <v>0.8</v>
      </c>
      <c r="J84" s="16">
        <v>0.80100000000000005</v>
      </c>
      <c r="K84" s="16">
        <v>0.999</v>
      </c>
      <c r="L84" s="16"/>
      <c r="M84" s="16">
        <v>1</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16">
        <v>0.7</v>
      </c>
      <c r="H85" s="16">
        <v>0.70099999999999996</v>
      </c>
      <c r="I85" s="16">
        <v>0.8</v>
      </c>
      <c r="J85" s="16">
        <v>0.80100000000000005</v>
      </c>
      <c r="K85" s="16">
        <v>0.999</v>
      </c>
      <c r="L85" s="16"/>
      <c r="M85" s="16">
        <v>1</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16">
        <v>0.7</v>
      </c>
      <c r="H86" s="16">
        <v>0.70099999999999996</v>
      </c>
      <c r="I86" s="16">
        <v>0.8</v>
      </c>
      <c r="J86" s="16">
        <v>0.80100000000000005</v>
      </c>
      <c r="K86" s="16">
        <v>0.999</v>
      </c>
      <c r="L86" s="16"/>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99.75"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550</v>
      </c>
      <c r="G97" s="335"/>
      <c r="H97" s="335"/>
      <c r="I97" s="335"/>
      <c r="J97" s="335"/>
      <c r="K97" s="335"/>
      <c r="L97" s="335"/>
      <c r="M97" s="335"/>
      <c r="O97" s="2"/>
    </row>
    <row r="98" spans="2:15" ht="28.5" customHeight="1" x14ac:dyDescent="0.25">
      <c r="B98" s="2"/>
      <c r="D98" s="350" t="s">
        <v>36</v>
      </c>
      <c r="E98" s="350"/>
      <c r="F98" s="335" t="s">
        <v>551</v>
      </c>
      <c r="G98" s="335"/>
      <c r="H98" s="335"/>
      <c r="I98" s="335"/>
      <c r="J98" s="335"/>
      <c r="K98" s="335"/>
      <c r="L98" s="335"/>
      <c r="M98" s="335"/>
      <c r="O98" s="2"/>
    </row>
    <row r="99" spans="2:15" ht="3.95" customHeight="1" x14ac:dyDescent="0.25">
      <c r="B99" s="2"/>
      <c r="O99" s="2"/>
    </row>
    <row r="100" spans="2:15" ht="86.25" customHeight="1" x14ac:dyDescent="0.25">
      <c r="B100" s="2"/>
      <c r="D100" s="329" t="s">
        <v>62</v>
      </c>
      <c r="E100" s="330"/>
      <c r="F100" s="331" t="s">
        <v>106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3017" priority="31">
      <formula>+IF($F$43="no",1,0)</formula>
    </cfRule>
  </conditionalFormatting>
  <conditionalFormatting sqref="F32:M33">
    <cfRule type="expression" dxfId="3016" priority="30">
      <formula>+IF($Q$30="NA",1,0)</formula>
    </cfRule>
  </conditionalFormatting>
  <conditionalFormatting sqref="F33:M33">
    <cfRule type="expression" dxfId="3015" priority="29">
      <formula>+IF($Q$33=0,1,0)</formula>
    </cfRule>
  </conditionalFormatting>
  <conditionalFormatting sqref="F47:M47">
    <cfRule type="expression" dxfId="3014" priority="28">
      <formula>+IF($Q$47=0,1,0)</formula>
    </cfRule>
  </conditionalFormatting>
  <conditionalFormatting sqref="F73:G73">
    <cfRule type="cellIs" dxfId="3013" priority="14" operator="equal">
      <formula>"optimo"</formula>
    </cfRule>
    <cfRule type="cellIs" dxfId="3012" priority="15" operator="equal">
      <formula>"critico"</formula>
    </cfRule>
  </conditionalFormatting>
  <conditionalFormatting sqref="H73:I73">
    <cfRule type="cellIs" dxfId="3011" priority="12" operator="equal">
      <formula>"Adecuado"</formula>
    </cfRule>
    <cfRule type="cellIs" dxfId="3010" priority="13" operator="equal">
      <formula>"en riesgo"</formula>
    </cfRule>
  </conditionalFormatting>
  <conditionalFormatting sqref="J73:K73">
    <cfRule type="cellIs" dxfId="3009" priority="10" operator="equal">
      <formula>"Adecuado"</formula>
    </cfRule>
    <cfRule type="cellIs" dxfId="3008" priority="11" operator="equal">
      <formula>"en riesgo"</formula>
    </cfRule>
  </conditionalFormatting>
  <conditionalFormatting sqref="L73:M73">
    <cfRule type="cellIs" dxfId="3007" priority="8" operator="equal">
      <formula>"optimo"</formula>
    </cfRule>
    <cfRule type="cellIs" dxfId="3006" priority="9" operator="equal">
      <formula>"critico"</formula>
    </cfRule>
  </conditionalFormatting>
  <conditionalFormatting sqref="F75:M78 F79:F86">
    <cfRule type="expression" dxfId="3005" priority="7">
      <formula>+IF($AK75=0,1)</formula>
    </cfRule>
  </conditionalFormatting>
  <conditionalFormatting sqref="F103:G104">
    <cfRule type="expression" dxfId="3004" priority="6">
      <formula>+IF($G$102="No",1,0)</formula>
    </cfRule>
  </conditionalFormatting>
  <conditionalFormatting sqref="I51">
    <cfRule type="expression" dxfId="3003" priority="5">
      <formula>+IF($F$51="no",1,0)</formula>
    </cfRule>
  </conditionalFormatting>
  <conditionalFormatting sqref="G80:M86">
    <cfRule type="expression" dxfId="3002" priority="60">
      <formula>+IF($AK79=0,1)</formula>
    </cfRule>
  </conditionalFormatting>
  <conditionalFormatting sqref="G79:L79">
    <cfRule type="expression" dxfId="3001"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162</v>
      </c>
      <c r="O10" s="2"/>
    </row>
    <row r="11" spans="2:24" ht="3.95" customHeight="1" x14ac:dyDescent="0.25">
      <c r="B11" s="2"/>
      <c r="D11" s="6"/>
      <c r="O11" s="2"/>
    </row>
    <row r="12" spans="2:24" ht="36" customHeight="1" x14ac:dyDescent="0.25">
      <c r="B12" s="2"/>
      <c r="D12" s="329" t="s">
        <v>5</v>
      </c>
      <c r="E12" s="330"/>
      <c r="F12" s="331" t="s">
        <v>163</v>
      </c>
      <c r="G12" s="332"/>
      <c r="H12" s="332"/>
      <c r="I12" s="332"/>
      <c r="J12" s="332"/>
      <c r="K12" s="332"/>
      <c r="L12" s="332"/>
      <c r="M12" s="333"/>
      <c r="O12" s="2"/>
      <c r="W12" s="3" t="str">
        <f>+F23</f>
        <v>Mensual</v>
      </c>
      <c r="X12" s="3" t="str">
        <f>+F71</f>
        <v>Marzo</v>
      </c>
    </row>
    <row r="13" spans="2:24" ht="3.95" customHeight="1" x14ac:dyDescent="0.25">
      <c r="B13" s="2"/>
      <c r="O13" s="2"/>
    </row>
    <row r="14" spans="2:24" ht="36" customHeight="1" x14ac:dyDescent="0.25">
      <c r="B14" s="2"/>
      <c r="D14" s="329" t="s">
        <v>6</v>
      </c>
      <c r="E14" s="330"/>
      <c r="F14" s="331" t="s">
        <v>543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916552</v>
      </c>
      <c r="G22" s="328" t="s">
        <v>9</v>
      </c>
      <c r="H22" s="328"/>
      <c r="I22" s="8">
        <v>1123089</v>
      </c>
      <c r="K22" s="328" t="s">
        <v>10</v>
      </c>
      <c r="L22" s="328"/>
      <c r="M22" s="9" t="s">
        <v>496</v>
      </c>
      <c r="O22" s="2"/>
    </row>
    <row r="23" spans="2:17" ht="19.5" customHeight="1" x14ac:dyDescent="0.25">
      <c r="B23" s="2"/>
      <c r="D23" s="328" t="s">
        <v>11</v>
      </c>
      <c r="E23" s="328"/>
      <c r="F23" s="4" t="s">
        <v>84</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544</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9.25" customHeight="1" x14ac:dyDescent="0.25">
      <c r="B59" s="2"/>
      <c r="D59" s="328" t="s">
        <v>34</v>
      </c>
      <c r="E59" s="328"/>
      <c r="F59" s="335" t="s">
        <v>545</v>
      </c>
      <c r="G59" s="335"/>
      <c r="H59" s="335"/>
      <c r="I59" s="335"/>
      <c r="J59" s="335"/>
      <c r="K59" s="335"/>
      <c r="L59" s="335"/>
      <c r="M59" s="335"/>
      <c r="O59" s="2"/>
    </row>
    <row r="60" spans="2:15" ht="63" customHeight="1" x14ac:dyDescent="0.25">
      <c r="B60" s="2"/>
      <c r="D60" s="350" t="s">
        <v>35</v>
      </c>
      <c r="E60" s="350"/>
      <c r="F60" s="335" t="s">
        <v>546</v>
      </c>
      <c r="G60" s="335"/>
      <c r="H60" s="335"/>
      <c r="I60" s="335"/>
      <c r="J60" s="335"/>
      <c r="K60" s="335"/>
      <c r="L60" s="335"/>
      <c r="M60" s="335"/>
      <c r="O60" s="2"/>
    </row>
    <row r="61" spans="2:15" ht="60" customHeight="1" x14ac:dyDescent="0.25">
      <c r="B61" s="2"/>
      <c r="D61" s="350" t="s">
        <v>36</v>
      </c>
      <c r="E61" s="350"/>
      <c r="F61" s="335" t="s">
        <v>547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24">
        <v>8.8999999999999999E-3</v>
      </c>
      <c r="H77" s="24">
        <v>9.8999999999999991E-3</v>
      </c>
      <c r="I77" s="24">
        <v>1.0699999999999999E-2</v>
      </c>
      <c r="J77" s="24">
        <v>1.1699999999999999E-2</v>
      </c>
      <c r="K77" s="24">
        <v>1.6E-2</v>
      </c>
      <c r="L77" s="24">
        <v>1.7000000000000001E-2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24">
        <v>2.58E-2</v>
      </c>
      <c r="H78" s="24">
        <v>2.6800000000000001E-2</v>
      </c>
      <c r="I78" s="24">
        <v>2.76E-2</v>
      </c>
      <c r="J78" s="24">
        <v>2.86E-2</v>
      </c>
      <c r="K78" s="24">
        <v>2.92E-2</v>
      </c>
      <c r="L78" s="24">
        <v>3.0200000000000001E-2</v>
      </c>
      <c r="M78" s="16" t="s">
        <v>500</v>
      </c>
      <c r="O78" s="2"/>
      <c r="AE78" s="3" t="s">
        <v>48</v>
      </c>
      <c r="AF78" s="3">
        <v>4</v>
      </c>
      <c r="AG78" s="3">
        <f t="shared" si="0"/>
        <v>1</v>
      </c>
      <c r="AH78" s="3">
        <f>+IF(AG78=0,0,IF(AG78=1,(SUM($AG$75:AG78)-1),1))</f>
        <v>1</v>
      </c>
      <c r="AI78" s="3">
        <f t="shared" si="1"/>
        <v>1</v>
      </c>
      <c r="AJ78" s="3">
        <f t="shared" si="2"/>
        <v>0</v>
      </c>
      <c r="AK78" s="3">
        <f t="shared" si="3"/>
        <v>1</v>
      </c>
    </row>
    <row r="79" spans="2:37" x14ac:dyDescent="0.25">
      <c r="B79" s="2"/>
      <c r="D79" s="351" t="s">
        <v>49</v>
      </c>
      <c r="E79" s="351"/>
      <c r="F79" s="16" t="s">
        <v>500</v>
      </c>
      <c r="G79" s="24">
        <v>2.58E-2</v>
      </c>
      <c r="H79" s="24">
        <v>2.6800000000000001E-2</v>
      </c>
      <c r="I79" s="24">
        <v>2.76E-2</v>
      </c>
      <c r="J79" s="24">
        <v>2.86E-2</v>
      </c>
      <c r="K79" s="24">
        <v>2.92E-2</v>
      </c>
      <c r="L79" s="24">
        <v>3.0200000000000001E-2</v>
      </c>
      <c r="M79" s="16" t="s">
        <v>500</v>
      </c>
      <c r="O79" s="2"/>
      <c r="AE79" s="3" t="s">
        <v>49</v>
      </c>
      <c r="AF79" s="3">
        <v>5</v>
      </c>
      <c r="AG79" s="3">
        <f t="shared" si="0"/>
        <v>1</v>
      </c>
      <c r="AH79" s="3">
        <f>+IF(AG79=0,0,IF(AG79=1,(SUM($AG$75:AG79)-1),1))</f>
        <v>2</v>
      </c>
      <c r="AI79" s="3">
        <f t="shared" si="1"/>
        <v>1</v>
      </c>
      <c r="AJ79" s="3">
        <f t="shared" si="2"/>
        <v>0</v>
      </c>
      <c r="AK79" s="3">
        <f t="shared" si="3"/>
        <v>1</v>
      </c>
    </row>
    <row r="80" spans="2:37" x14ac:dyDescent="0.25">
      <c r="B80" s="2"/>
      <c r="D80" s="351" t="s">
        <v>50</v>
      </c>
      <c r="E80" s="351"/>
      <c r="F80" s="16" t="s">
        <v>500</v>
      </c>
      <c r="G80" s="24">
        <v>4.99E-2</v>
      </c>
      <c r="H80" s="24">
        <v>0.05</v>
      </c>
      <c r="I80" s="24">
        <v>6.9900000000000004E-2</v>
      </c>
      <c r="J80" s="24">
        <v>7.0000000000000007E-2</v>
      </c>
      <c r="K80" s="24">
        <v>7.9899999999999999E-2</v>
      </c>
      <c r="L80" s="24">
        <v>0.08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24">
        <v>4.99E-2</v>
      </c>
      <c r="H81" s="24">
        <v>0.05</v>
      </c>
      <c r="I81" s="24">
        <v>6.9900000000000004E-2</v>
      </c>
      <c r="J81" s="24">
        <v>7.0000000000000007E-2</v>
      </c>
      <c r="K81" s="24">
        <v>7.9899999999999999E-2</v>
      </c>
      <c r="L81" s="24">
        <v>0.08</v>
      </c>
      <c r="M81" s="16" t="s">
        <v>500</v>
      </c>
      <c r="O81" s="2"/>
      <c r="AE81" s="3" t="s">
        <v>53</v>
      </c>
      <c r="AF81" s="3">
        <v>7</v>
      </c>
      <c r="AG81" s="3">
        <f t="shared" si="0"/>
        <v>1</v>
      </c>
      <c r="AH81" s="3">
        <f>+IF(AG81=0,0,IF(AG81=1,(SUM($AG$75:AG81)-1),1))</f>
        <v>4</v>
      </c>
      <c r="AI81" s="3">
        <f t="shared" si="1"/>
        <v>1</v>
      </c>
      <c r="AJ81" s="3">
        <f t="shared" si="2"/>
        <v>0</v>
      </c>
      <c r="AK81" s="3">
        <f t="shared" si="3"/>
        <v>1</v>
      </c>
    </row>
    <row r="82" spans="2:37" x14ac:dyDescent="0.25">
      <c r="B82" s="2"/>
      <c r="D82" s="351" t="s">
        <v>54</v>
      </c>
      <c r="E82" s="351"/>
      <c r="F82" s="16" t="s">
        <v>500</v>
      </c>
      <c r="G82" s="24">
        <v>0.1799</v>
      </c>
      <c r="H82" s="24">
        <v>0.18</v>
      </c>
      <c r="I82" s="24">
        <v>0.18990000000000001</v>
      </c>
      <c r="J82" s="24">
        <v>0.19</v>
      </c>
      <c r="K82" s="24">
        <v>0.19989999999999999</v>
      </c>
      <c r="L82" s="24">
        <v>0.2</v>
      </c>
      <c r="M82" s="16" t="s">
        <v>500</v>
      </c>
      <c r="O82" s="2"/>
      <c r="AE82" s="3" t="s">
        <v>54</v>
      </c>
      <c r="AF82" s="3">
        <v>8</v>
      </c>
      <c r="AG82" s="3">
        <f t="shared" si="0"/>
        <v>1</v>
      </c>
      <c r="AH82" s="3">
        <f>+IF(AG82=0,0,IF(AG82=1,(SUM($AG$75:AG82)-1),1))</f>
        <v>5</v>
      </c>
      <c r="AI82" s="3">
        <f t="shared" si="1"/>
        <v>1</v>
      </c>
      <c r="AJ82" s="3">
        <f t="shared" si="2"/>
        <v>0</v>
      </c>
      <c r="AK82" s="3">
        <f t="shared" si="3"/>
        <v>1</v>
      </c>
    </row>
    <row r="83" spans="2:37" x14ac:dyDescent="0.25">
      <c r="B83" s="2"/>
      <c r="D83" s="351" t="s">
        <v>55</v>
      </c>
      <c r="E83" s="351"/>
      <c r="F83" s="16" t="s">
        <v>500</v>
      </c>
      <c r="G83" s="24">
        <v>0.40989999999999999</v>
      </c>
      <c r="H83" s="24">
        <v>0.41</v>
      </c>
      <c r="I83" s="24">
        <v>0.4299</v>
      </c>
      <c r="J83" s="24">
        <v>0.43</v>
      </c>
      <c r="K83" s="24">
        <v>0.44990000000000002</v>
      </c>
      <c r="L83" s="24">
        <v>0.45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24">
        <v>0.62990000000000002</v>
      </c>
      <c r="H84" s="24">
        <v>0.63</v>
      </c>
      <c r="I84" s="24">
        <v>0.63990000000000002</v>
      </c>
      <c r="J84" s="24">
        <v>0.64</v>
      </c>
      <c r="K84" s="24">
        <v>0.65990000000000004</v>
      </c>
      <c r="L84" s="24">
        <v>0.66</v>
      </c>
      <c r="M84" s="16" t="s">
        <v>500</v>
      </c>
      <c r="O84" s="2"/>
      <c r="AE84" s="3" t="s">
        <v>56</v>
      </c>
      <c r="AF84" s="3">
        <v>10</v>
      </c>
      <c r="AG84" s="3">
        <f t="shared" si="0"/>
        <v>1</v>
      </c>
      <c r="AH84" s="3">
        <f>+IF(AG84=0,0,IF(AG84=1,(SUM($AG$75:AG84)-1),1))</f>
        <v>7</v>
      </c>
      <c r="AI84" s="3">
        <f t="shared" si="1"/>
        <v>1</v>
      </c>
      <c r="AJ84" s="3">
        <f t="shared" si="2"/>
        <v>0</v>
      </c>
      <c r="AK84" s="3">
        <f t="shared" si="3"/>
        <v>1</v>
      </c>
    </row>
    <row r="85" spans="2:37" x14ac:dyDescent="0.25">
      <c r="B85" s="2"/>
      <c r="D85" s="351" t="s">
        <v>57</v>
      </c>
      <c r="E85" s="351"/>
      <c r="F85" s="16" t="s">
        <v>500</v>
      </c>
      <c r="G85" s="24">
        <v>0.69989999999999997</v>
      </c>
      <c r="H85" s="24">
        <v>0.7</v>
      </c>
      <c r="I85" s="24">
        <v>0.76990000000000003</v>
      </c>
      <c r="J85" s="24">
        <v>0.77</v>
      </c>
      <c r="K85" s="24">
        <v>0.87990000000000002</v>
      </c>
      <c r="L85" s="24">
        <v>0.88</v>
      </c>
      <c r="M85" s="16" t="s">
        <v>500</v>
      </c>
      <c r="O85" s="2"/>
      <c r="AE85" s="3" t="s">
        <v>57</v>
      </c>
      <c r="AF85" s="3">
        <v>11</v>
      </c>
      <c r="AG85" s="3">
        <f t="shared" si="0"/>
        <v>1</v>
      </c>
      <c r="AH85" s="3">
        <f>+IF(AG85=0,0,IF(AG85=1,(SUM($AG$75:AG85)-1),1))</f>
        <v>8</v>
      </c>
      <c r="AI85" s="3">
        <f t="shared" si="1"/>
        <v>1</v>
      </c>
      <c r="AJ85" s="3">
        <f t="shared" si="2"/>
        <v>0</v>
      </c>
      <c r="AK85" s="3">
        <f t="shared" si="3"/>
        <v>1</v>
      </c>
    </row>
    <row r="86" spans="2:37" x14ac:dyDescent="0.25">
      <c r="B86" s="2"/>
      <c r="D86" s="351" t="s">
        <v>58</v>
      </c>
      <c r="E86" s="351"/>
      <c r="F86" s="16" t="s">
        <v>500</v>
      </c>
      <c r="G86" s="24">
        <v>0.79990000000000006</v>
      </c>
      <c r="H86" s="24">
        <v>0.8</v>
      </c>
      <c r="I86" s="24">
        <v>0.9</v>
      </c>
      <c r="J86" s="24">
        <v>0.90010000000000001</v>
      </c>
      <c r="K86" s="24">
        <v>0.999</v>
      </c>
      <c r="L86" s="24"/>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542</v>
      </c>
      <c r="G97" s="335"/>
      <c r="H97" s="335"/>
      <c r="I97" s="335"/>
      <c r="J97" s="335"/>
      <c r="K97" s="335"/>
      <c r="L97" s="335"/>
      <c r="M97" s="335"/>
      <c r="O97" s="2"/>
    </row>
    <row r="98" spans="2:15" ht="28.5" customHeight="1" x14ac:dyDescent="0.25">
      <c r="B98" s="2"/>
      <c r="D98" s="350" t="s">
        <v>36</v>
      </c>
      <c r="E98" s="350"/>
      <c r="F98" s="335" t="s">
        <v>548</v>
      </c>
      <c r="G98" s="335"/>
      <c r="H98" s="335"/>
      <c r="I98" s="335"/>
      <c r="J98" s="335"/>
      <c r="K98" s="335"/>
      <c r="L98" s="335"/>
      <c r="M98" s="335"/>
      <c r="O98" s="2"/>
    </row>
    <row r="99" spans="2:15" ht="3.95" customHeight="1" x14ac:dyDescent="0.25">
      <c r="B99" s="2"/>
      <c r="O99" s="2"/>
    </row>
    <row r="100" spans="2:15" ht="136.5" customHeight="1" x14ac:dyDescent="0.25">
      <c r="B100" s="2"/>
      <c r="D100" s="329" t="s">
        <v>62</v>
      </c>
      <c r="E100" s="330"/>
      <c r="F100" s="331" t="s">
        <v>107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166</v>
      </c>
      <c r="K103" s="21"/>
      <c r="O103" s="2"/>
    </row>
    <row r="104" spans="2:15" ht="27.75" customHeight="1" x14ac:dyDescent="0.25">
      <c r="B104" s="2"/>
      <c r="D104" s="322"/>
      <c r="E104" s="323"/>
      <c r="F104" s="19" t="s">
        <v>67</v>
      </c>
      <c r="G104" s="324" t="s">
        <v>1747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3000" priority="30">
      <formula>+IF($F$43="no",1,0)</formula>
    </cfRule>
  </conditionalFormatting>
  <conditionalFormatting sqref="F32:M33">
    <cfRule type="expression" dxfId="2999" priority="29">
      <formula>+IF($Q$30="NA",1,0)</formula>
    </cfRule>
  </conditionalFormatting>
  <conditionalFormatting sqref="F33:M33">
    <cfRule type="expression" dxfId="2998" priority="28">
      <formula>+IF($Q$33=0,1,0)</formula>
    </cfRule>
  </conditionalFormatting>
  <conditionalFormatting sqref="F47:M47">
    <cfRule type="expression" dxfId="2997" priority="27">
      <formula>+IF($Q$47=0,1,0)</formula>
    </cfRule>
  </conditionalFormatting>
  <conditionalFormatting sqref="F73:G73">
    <cfRule type="cellIs" dxfId="2996" priority="13" operator="equal">
      <formula>"optimo"</formula>
    </cfRule>
    <cfRule type="cellIs" dxfId="2995" priority="14" operator="equal">
      <formula>"critico"</formula>
    </cfRule>
  </conditionalFormatting>
  <conditionalFormatting sqref="H73:I73">
    <cfRule type="cellIs" dxfId="2994" priority="11" operator="equal">
      <formula>"Adecuado"</formula>
    </cfRule>
    <cfRule type="cellIs" dxfId="2993" priority="12" operator="equal">
      <formula>"en riesgo"</formula>
    </cfRule>
  </conditionalFormatting>
  <conditionalFormatting sqref="J73:K73">
    <cfRule type="cellIs" dxfId="2992" priority="9" operator="equal">
      <formula>"Adecuado"</formula>
    </cfRule>
    <cfRule type="cellIs" dxfId="2991" priority="10" operator="equal">
      <formula>"en riesgo"</formula>
    </cfRule>
  </conditionalFormatting>
  <conditionalFormatting sqref="L73:M73">
    <cfRule type="cellIs" dxfId="2990" priority="7" operator="equal">
      <formula>"optimo"</formula>
    </cfRule>
    <cfRule type="cellIs" dxfId="2989" priority="8" operator="equal">
      <formula>"critico"</formula>
    </cfRule>
  </conditionalFormatting>
  <conditionalFormatting sqref="F84:M86 F75:M78 F79:F83 M79:M83">
    <cfRule type="expression" dxfId="2988" priority="6">
      <formula>+IF($AK75=0,1)</formula>
    </cfRule>
  </conditionalFormatting>
  <conditionalFormatting sqref="F103:G104">
    <cfRule type="expression" dxfId="2987" priority="5">
      <formula>+IF($G$102="No",1,0)</formula>
    </cfRule>
  </conditionalFormatting>
  <conditionalFormatting sqref="G80:L83">
    <cfRule type="expression" dxfId="2986" priority="63">
      <formula>+IF($AK79=0,1)</formula>
    </cfRule>
  </conditionalFormatting>
  <conditionalFormatting sqref="G79:L79">
    <cfRule type="expression" dxfId="2985" priority="1">
      <formula>+IF($AK79=0,1)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164</v>
      </c>
      <c r="O10" s="2"/>
    </row>
    <row r="11" spans="2:24" ht="3.95" customHeight="1" x14ac:dyDescent="0.25">
      <c r="B11" s="2"/>
      <c r="D11" s="6"/>
      <c r="O11" s="2"/>
    </row>
    <row r="12" spans="2:24" ht="36" customHeight="1" x14ac:dyDescent="0.25">
      <c r="B12" s="2"/>
      <c r="D12" s="329" t="s">
        <v>5</v>
      </c>
      <c r="E12" s="330"/>
      <c r="F12" s="331" t="s">
        <v>165</v>
      </c>
      <c r="G12" s="332"/>
      <c r="H12" s="332"/>
      <c r="I12" s="332"/>
      <c r="J12" s="332"/>
      <c r="K12" s="332"/>
      <c r="L12" s="332"/>
      <c r="M12" s="333"/>
      <c r="O12" s="2"/>
      <c r="W12" s="3" t="str">
        <f>+F23</f>
        <v>Mensual</v>
      </c>
      <c r="X12" s="3" t="str">
        <f>+F71</f>
        <v>Julio</v>
      </c>
    </row>
    <row r="13" spans="2:24" ht="3.95" customHeight="1" x14ac:dyDescent="0.25">
      <c r="B13" s="2"/>
      <c r="O13" s="2"/>
    </row>
    <row r="14" spans="2:24" ht="53.25" customHeight="1" x14ac:dyDescent="0.25">
      <c r="B14" s="2"/>
      <c r="D14" s="329" t="s">
        <v>6</v>
      </c>
      <c r="E14" s="330"/>
      <c r="F14" s="331" t="s">
        <v>1748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v>
      </c>
      <c r="G22" s="328" t="s">
        <v>9</v>
      </c>
      <c r="H22" s="328"/>
      <c r="I22" s="17">
        <v>0.9</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539</v>
      </c>
      <c r="G59" s="335"/>
      <c r="H59" s="335"/>
      <c r="I59" s="335"/>
      <c r="J59" s="335"/>
      <c r="K59" s="335"/>
      <c r="L59" s="335"/>
      <c r="M59" s="335"/>
      <c r="O59" s="2"/>
    </row>
    <row r="60" spans="2:15" ht="27" customHeight="1" x14ac:dyDescent="0.25">
      <c r="B60" s="2"/>
      <c r="D60" s="350" t="s">
        <v>35</v>
      </c>
      <c r="E60" s="350"/>
      <c r="F60" s="335" t="s">
        <v>540</v>
      </c>
      <c r="G60" s="335"/>
      <c r="H60" s="335"/>
      <c r="I60" s="335"/>
      <c r="J60" s="335"/>
      <c r="K60" s="335"/>
      <c r="L60" s="335"/>
      <c r="M60" s="335"/>
      <c r="O60" s="2"/>
    </row>
    <row r="61" spans="2:15" ht="27" customHeight="1" x14ac:dyDescent="0.25">
      <c r="B61" s="2"/>
      <c r="D61" s="350" t="s">
        <v>36</v>
      </c>
      <c r="E61" s="350"/>
      <c r="F61" s="335" t="s">
        <v>541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53</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0.02</v>
      </c>
      <c r="H80" s="16">
        <v>2.1000000000000001E-2</v>
      </c>
      <c r="I80" s="16">
        <v>0.04</v>
      </c>
      <c r="J80" s="16">
        <v>4.1000000000000002E-2</v>
      </c>
      <c r="K80" s="16">
        <v>5.8999999999999997E-2</v>
      </c>
      <c r="L80" s="16">
        <v>0.06</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51" t="s">
        <v>53</v>
      </c>
      <c r="E81" s="351"/>
      <c r="F81" s="16" t="s">
        <v>500</v>
      </c>
      <c r="G81" s="16">
        <v>0.02</v>
      </c>
      <c r="H81" s="16">
        <v>2.1000000000000001E-2</v>
      </c>
      <c r="I81" s="16">
        <v>0.04</v>
      </c>
      <c r="J81" s="16">
        <v>4.1000000000000002E-2</v>
      </c>
      <c r="K81" s="16">
        <v>5.8999999999999997E-2</v>
      </c>
      <c r="L81" s="16">
        <v>0.1</v>
      </c>
      <c r="M81" s="16" t="s">
        <v>500</v>
      </c>
      <c r="O81" s="2"/>
      <c r="AE81" s="3" t="s">
        <v>53</v>
      </c>
      <c r="AF81" s="3">
        <v>7</v>
      </c>
      <c r="AG81" s="3">
        <f t="shared" si="0"/>
        <v>1</v>
      </c>
      <c r="AH81" s="3">
        <f>+IF(AG81=0,0,IF(AG81=1,(SUM($AG$75:AG81)-1),1))</f>
        <v>1</v>
      </c>
      <c r="AI81" s="3">
        <f t="shared" si="1"/>
        <v>1</v>
      </c>
      <c r="AJ81" s="3">
        <f t="shared" si="2"/>
        <v>1</v>
      </c>
      <c r="AK81" s="3">
        <f t="shared" si="3"/>
        <v>1</v>
      </c>
    </row>
    <row r="82" spans="2:37" x14ac:dyDescent="0.25">
      <c r="B82" s="2"/>
      <c r="D82" s="351" t="s">
        <v>54</v>
      </c>
      <c r="E82" s="351"/>
      <c r="F82" s="16" t="s">
        <v>500</v>
      </c>
      <c r="G82" s="16">
        <v>5.8999999999999997E-2</v>
      </c>
      <c r="H82" s="16">
        <v>0.06</v>
      </c>
      <c r="I82" s="16">
        <v>0.1</v>
      </c>
      <c r="J82" s="16">
        <v>0.10100000000000001</v>
      </c>
      <c r="K82" s="16">
        <v>0.19900000000000001</v>
      </c>
      <c r="L82" s="16">
        <v>0.2</v>
      </c>
      <c r="M82" s="16" t="s">
        <v>500</v>
      </c>
      <c r="O82" s="2"/>
      <c r="AE82" s="3" t="s">
        <v>54</v>
      </c>
      <c r="AF82" s="3">
        <v>8</v>
      </c>
      <c r="AG82" s="3">
        <f t="shared" si="0"/>
        <v>1</v>
      </c>
      <c r="AH82" s="3">
        <f>+IF(AG82=0,0,IF(AG82=1,(SUM($AG$75:AG82)-1),1))</f>
        <v>2</v>
      </c>
      <c r="AI82" s="3">
        <f t="shared" si="1"/>
        <v>1</v>
      </c>
      <c r="AJ82" s="3">
        <f t="shared" si="2"/>
        <v>0</v>
      </c>
      <c r="AK82" s="3">
        <f t="shared" si="3"/>
        <v>1</v>
      </c>
    </row>
    <row r="83" spans="2:37" x14ac:dyDescent="0.25">
      <c r="B83" s="2"/>
      <c r="D83" s="351" t="s">
        <v>55</v>
      </c>
      <c r="E83" s="351"/>
      <c r="F83" s="16" t="s">
        <v>500</v>
      </c>
      <c r="G83" s="16">
        <v>9.9000000000000005E-2</v>
      </c>
      <c r="H83" s="16">
        <v>0.1</v>
      </c>
      <c r="I83" s="16">
        <v>0.19900000000000001</v>
      </c>
      <c r="J83" s="16">
        <v>0.2</v>
      </c>
      <c r="K83" s="16">
        <v>0.29899999999999999</v>
      </c>
      <c r="L83" s="16">
        <v>0.3</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51" t="s">
        <v>56</v>
      </c>
      <c r="E84" s="351"/>
      <c r="F84" s="16" t="s">
        <v>500</v>
      </c>
      <c r="G84" s="16">
        <v>0.3</v>
      </c>
      <c r="H84" s="16">
        <v>0.4</v>
      </c>
      <c r="I84" s="16">
        <v>0.499</v>
      </c>
      <c r="J84" s="16">
        <v>0.5</v>
      </c>
      <c r="K84" s="16">
        <v>0.59899999999999998</v>
      </c>
      <c r="L84" s="16">
        <v>0.6</v>
      </c>
      <c r="M84" s="16" t="s">
        <v>500</v>
      </c>
      <c r="O84" s="2"/>
      <c r="AE84" s="3" t="s">
        <v>56</v>
      </c>
      <c r="AF84" s="3">
        <v>10</v>
      </c>
      <c r="AG84" s="3">
        <f t="shared" si="0"/>
        <v>1</v>
      </c>
      <c r="AH84" s="3">
        <f>+IF(AG84=0,0,IF(AG84=1,(SUM($AG$75:AG84)-1),1))</f>
        <v>4</v>
      </c>
      <c r="AI84" s="3">
        <f t="shared" si="1"/>
        <v>1</v>
      </c>
      <c r="AJ84" s="3">
        <f t="shared" si="2"/>
        <v>0</v>
      </c>
      <c r="AK84" s="3">
        <f t="shared" si="3"/>
        <v>1</v>
      </c>
    </row>
    <row r="85" spans="2:37" x14ac:dyDescent="0.25">
      <c r="B85" s="2"/>
      <c r="D85" s="351" t="s">
        <v>57</v>
      </c>
      <c r="E85" s="351"/>
      <c r="F85" s="16" t="s">
        <v>500</v>
      </c>
      <c r="G85" s="16">
        <v>0.6</v>
      </c>
      <c r="H85" s="16">
        <v>0.60099999999999998</v>
      </c>
      <c r="I85" s="16">
        <v>0.69899999999999995</v>
      </c>
      <c r="J85" s="16">
        <v>0.7</v>
      </c>
      <c r="K85" s="16">
        <v>0.79900000000000004</v>
      </c>
      <c r="L85" s="16">
        <v>0.8</v>
      </c>
      <c r="M85" s="16" t="s">
        <v>500</v>
      </c>
      <c r="O85" s="2"/>
      <c r="AE85" s="3" t="s">
        <v>57</v>
      </c>
      <c r="AF85" s="3">
        <v>11</v>
      </c>
      <c r="AG85" s="3">
        <f t="shared" si="0"/>
        <v>1</v>
      </c>
      <c r="AH85" s="3">
        <f>+IF(AG85=0,0,IF(AG85=1,(SUM($AG$75:AG85)-1),1))</f>
        <v>5</v>
      </c>
      <c r="AI85" s="3">
        <f t="shared" si="1"/>
        <v>1</v>
      </c>
      <c r="AJ85" s="3">
        <f t="shared" si="2"/>
        <v>0</v>
      </c>
      <c r="AK85" s="3">
        <f t="shared" si="3"/>
        <v>1</v>
      </c>
    </row>
    <row r="86" spans="2:37" x14ac:dyDescent="0.25">
      <c r="B86" s="2"/>
      <c r="D86" s="351" t="s">
        <v>58</v>
      </c>
      <c r="E86" s="351"/>
      <c r="F86" s="16" t="s">
        <v>500</v>
      </c>
      <c r="G86" s="16">
        <v>0.8</v>
      </c>
      <c r="H86" s="16">
        <v>0.70099999999999996</v>
      </c>
      <c r="I86" s="16">
        <v>0.8</v>
      </c>
      <c r="J86" s="16">
        <v>0.80100000000000005</v>
      </c>
      <c r="K86" s="16">
        <v>0.999</v>
      </c>
      <c r="L86" s="16">
        <v>1</v>
      </c>
      <c r="M86" s="16"/>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1749</v>
      </c>
      <c r="G97" s="335"/>
      <c r="H97" s="335"/>
      <c r="I97" s="335"/>
      <c r="J97" s="335"/>
      <c r="K97" s="335"/>
      <c r="L97" s="335"/>
      <c r="M97" s="335"/>
      <c r="O97" s="2"/>
    </row>
    <row r="98" spans="2:15" ht="28.5" customHeight="1" x14ac:dyDescent="0.25">
      <c r="B98" s="2"/>
      <c r="D98" s="350" t="s">
        <v>36</v>
      </c>
      <c r="E98" s="350"/>
      <c r="F98" s="335" t="s">
        <v>537</v>
      </c>
      <c r="G98" s="335"/>
      <c r="H98" s="335"/>
      <c r="I98" s="335"/>
      <c r="J98" s="335"/>
      <c r="K98" s="335"/>
      <c r="L98" s="335"/>
      <c r="M98" s="335"/>
      <c r="O98" s="2"/>
    </row>
    <row r="99" spans="2:15" ht="3.95" customHeight="1" x14ac:dyDescent="0.25">
      <c r="B99" s="2"/>
      <c r="O99" s="2"/>
    </row>
    <row r="100" spans="2:15" ht="198" customHeight="1" x14ac:dyDescent="0.25">
      <c r="B100" s="2"/>
      <c r="D100" s="329" t="s">
        <v>62</v>
      </c>
      <c r="E100" s="330"/>
      <c r="F100" s="411" t="s">
        <v>108</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Niñez y Adolescencia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2984" priority="29">
      <formula>+IF($F$43="no",1,0)</formula>
    </cfRule>
  </conditionalFormatting>
  <conditionalFormatting sqref="F32:M33">
    <cfRule type="expression" dxfId="2983" priority="28">
      <formula>+IF($Q$30="NA",1,0)</formula>
    </cfRule>
  </conditionalFormatting>
  <conditionalFormatting sqref="F33:M33">
    <cfRule type="expression" dxfId="2982" priority="27">
      <formula>+IF($Q$33=0,1,0)</formula>
    </cfRule>
  </conditionalFormatting>
  <conditionalFormatting sqref="F47:M47">
    <cfRule type="expression" dxfId="2981" priority="26">
      <formula>+IF($Q$47=0,1,0)</formula>
    </cfRule>
  </conditionalFormatting>
  <conditionalFormatting sqref="F73:G73">
    <cfRule type="cellIs" dxfId="2980" priority="14" operator="equal">
      <formula>"optimo"</formula>
    </cfRule>
    <cfRule type="cellIs" dxfId="2979" priority="15" operator="equal">
      <formula>"critico"</formula>
    </cfRule>
  </conditionalFormatting>
  <conditionalFormatting sqref="H73:I73">
    <cfRule type="cellIs" dxfId="2978" priority="12" operator="equal">
      <formula>"Adecuado"</formula>
    </cfRule>
    <cfRule type="cellIs" dxfId="2977" priority="13" operator="equal">
      <formula>"en riesgo"</formula>
    </cfRule>
  </conditionalFormatting>
  <conditionalFormatting sqref="J73:K73">
    <cfRule type="cellIs" dxfId="2976" priority="10" operator="equal">
      <formula>"Adecuado"</formula>
    </cfRule>
    <cfRule type="cellIs" dxfId="2975" priority="11" operator="equal">
      <formula>"en riesgo"</formula>
    </cfRule>
  </conditionalFormatting>
  <conditionalFormatting sqref="L73:M73">
    <cfRule type="cellIs" dxfId="2974" priority="8" operator="equal">
      <formula>"optimo"</formula>
    </cfRule>
    <cfRule type="cellIs" dxfId="2973" priority="9" operator="equal">
      <formula>"critico"</formula>
    </cfRule>
  </conditionalFormatting>
  <conditionalFormatting sqref="F75:M86">
    <cfRule type="expression" dxfId="2972" priority="7">
      <formula>+IF($AK75=0,1)</formula>
    </cfRule>
  </conditionalFormatting>
  <conditionalFormatting sqref="F103:G104">
    <cfRule type="expression" dxfId="2971" priority="6">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rgb="FF0070C0"/>
  </sheetPr>
  <dimension ref="B1:AV113"/>
  <sheetViews>
    <sheetView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166</v>
      </c>
      <c r="O10" s="2"/>
    </row>
    <row r="11" spans="2:24" ht="3.95" customHeight="1" x14ac:dyDescent="0.25">
      <c r="B11" s="2"/>
      <c r="D11" s="6"/>
      <c r="O11" s="2"/>
    </row>
    <row r="12" spans="2:24" ht="36" customHeight="1" x14ac:dyDescent="0.25">
      <c r="B12" s="2"/>
      <c r="D12" s="329" t="s">
        <v>5</v>
      </c>
      <c r="E12" s="330"/>
      <c r="F12" s="331" t="s">
        <v>1750</v>
      </c>
      <c r="G12" s="332"/>
      <c r="H12" s="332"/>
      <c r="I12" s="332"/>
      <c r="J12" s="332"/>
      <c r="K12" s="332"/>
      <c r="L12" s="332"/>
      <c r="M12" s="333"/>
      <c r="O12" s="2"/>
      <c r="W12" s="3" t="str">
        <f>+F23</f>
        <v>Mensual</v>
      </c>
      <c r="X12" s="3" t="str">
        <f>+F71</f>
        <v>Julio</v>
      </c>
    </row>
    <row r="13" spans="2:24" ht="3.95" customHeight="1" x14ac:dyDescent="0.25">
      <c r="B13" s="2"/>
      <c r="O13" s="2"/>
    </row>
    <row r="14" spans="2:24" ht="39.75" customHeight="1" x14ac:dyDescent="0.25">
      <c r="B14" s="2"/>
      <c r="D14" s="329" t="s">
        <v>6</v>
      </c>
      <c r="E14" s="330"/>
      <c r="F14" s="331" t="s">
        <v>529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0.75</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532</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534</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99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144</v>
      </c>
      <c r="G31" s="331" t="s">
        <v>145</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1716</v>
      </c>
      <c r="G35" s="331" t="s">
        <v>1592</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c r="G51" s="328" t="s">
        <v>32</v>
      </c>
      <c r="H51" s="328"/>
      <c r="I51" s="69"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1680</v>
      </c>
      <c r="G59" s="335"/>
      <c r="H59" s="335"/>
      <c r="I59" s="335"/>
      <c r="J59" s="335"/>
      <c r="K59" s="335"/>
      <c r="L59" s="335"/>
      <c r="M59" s="335"/>
      <c r="O59" s="2"/>
    </row>
    <row r="60" spans="2:15" ht="27" customHeight="1" x14ac:dyDescent="0.25">
      <c r="B60" s="2"/>
      <c r="D60" s="350" t="s">
        <v>35</v>
      </c>
      <c r="E60" s="350"/>
      <c r="F60" s="335" t="s">
        <v>1681</v>
      </c>
      <c r="G60" s="335"/>
      <c r="H60" s="335"/>
      <c r="I60" s="335"/>
      <c r="J60" s="335"/>
      <c r="K60" s="335"/>
      <c r="L60" s="335"/>
      <c r="M60" s="335"/>
      <c r="O60" s="2"/>
    </row>
    <row r="61" spans="2:15" ht="27" customHeight="1" x14ac:dyDescent="0.25">
      <c r="B61" s="2"/>
      <c r="D61" s="350" t="s">
        <v>36</v>
      </c>
      <c r="E61" s="350"/>
      <c r="F61" s="335" t="s">
        <v>536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53</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0.02</v>
      </c>
      <c r="H80" s="16">
        <v>2.1000000000000001E-2</v>
      </c>
      <c r="I80" s="16">
        <v>0.04</v>
      </c>
      <c r="J80" s="16">
        <v>4.1000000000000002E-2</v>
      </c>
      <c r="K80" s="16">
        <v>5.8999999999999997E-2</v>
      </c>
      <c r="L80" s="16">
        <v>0.06</v>
      </c>
      <c r="M80" s="16" t="s">
        <v>500</v>
      </c>
      <c r="O80" s="2"/>
      <c r="AE80" s="3" t="s">
        <v>50</v>
      </c>
      <c r="AF80" s="3">
        <v>6</v>
      </c>
      <c r="AG80" s="3">
        <f t="shared" si="0"/>
        <v>1</v>
      </c>
      <c r="AH80" s="3">
        <f>+IF(AG80=0,0,IF(AG80=1,(SUM($AG$75:AG80)-1),1))</f>
        <v>0</v>
      </c>
      <c r="AI80" s="3">
        <f t="shared" si="1"/>
        <v>0</v>
      </c>
      <c r="AJ80" s="3">
        <f t="shared" si="2"/>
        <v>0</v>
      </c>
      <c r="AK80" s="3">
        <f t="shared" si="3"/>
        <v>0</v>
      </c>
    </row>
    <row r="81" spans="2:37" x14ac:dyDescent="0.25">
      <c r="B81" s="2"/>
      <c r="D81" s="351" t="s">
        <v>53</v>
      </c>
      <c r="E81" s="351"/>
      <c r="F81" s="16" t="s">
        <v>500</v>
      </c>
      <c r="G81" s="16">
        <v>0.3</v>
      </c>
      <c r="H81" s="16">
        <v>0.30099999999999999</v>
      </c>
      <c r="I81" s="16">
        <v>0.39900000000000002</v>
      </c>
      <c r="J81" s="16">
        <v>0.4</v>
      </c>
      <c r="K81" s="16">
        <v>0.499</v>
      </c>
      <c r="L81" s="16">
        <v>0.5</v>
      </c>
      <c r="M81" s="16" t="s">
        <v>500</v>
      </c>
      <c r="O81" s="2"/>
      <c r="AE81" s="3" t="s">
        <v>53</v>
      </c>
      <c r="AF81" s="3">
        <v>7</v>
      </c>
      <c r="AG81" s="3">
        <f t="shared" si="0"/>
        <v>1</v>
      </c>
      <c r="AH81" s="3">
        <f>+IF(AG81=0,0,IF(AG81=1,(SUM($AG$75:AG81)-1),1))</f>
        <v>1</v>
      </c>
      <c r="AI81" s="3">
        <f t="shared" si="1"/>
        <v>1</v>
      </c>
      <c r="AJ81" s="3">
        <f t="shared" si="2"/>
        <v>1</v>
      </c>
      <c r="AK81" s="3">
        <f t="shared" si="3"/>
        <v>1</v>
      </c>
    </row>
    <row r="82" spans="2:37" x14ac:dyDescent="0.25">
      <c r="B82" s="2"/>
      <c r="D82" s="351" t="s">
        <v>54</v>
      </c>
      <c r="E82" s="351"/>
      <c r="F82" s="16" t="s">
        <v>500</v>
      </c>
      <c r="G82" s="16">
        <v>0.3</v>
      </c>
      <c r="H82" s="16">
        <v>0.4</v>
      </c>
      <c r="I82" s="16">
        <v>0.499</v>
      </c>
      <c r="J82" s="16">
        <v>0.5</v>
      </c>
      <c r="K82" s="16">
        <v>0.59899999999999998</v>
      </c>
      <c r="L82" s="16">
        <v>0.6</v>
      </c>
      <c r="M82" s="16" t="s">
        <v>500</v>
      </c>
      <c r="O82" s="2"/>
      <c r="AE82" s="3" t="s">
        <v>54</v>
      </c>
      <c r="AF82" s="3">
        <v>8</v>
      </c>
      <c r="AG82" s="3">
        <f t="shared" si="0"/>
        <v>1</v>
      </c>
      <c r="AH82" s="3">
        <f>+IF(AG82=0,0,IF(AG82=1,(SUM($AG$75:AG82)-1),1))</f>
        <v>2</v>
      </c>
      <c r="AI82" s="3">
        <f t="shared" si="1"/>
        <v>1</v>
      </c>
      <c r="AJ82" s="3">
        <f t="shared" si="2"/>
        <v>0</v>
      </c>
      <c r="AK82" s="3">
        <f t="shared" si="3"/>
        <v>1</v>
      </c>
    </row>
    <row r="83" spans="2:37" x14ac:dyDescent="0.25">
      <c r="B83" s="2"/>
      <c r="D83" s="351" t="s">
        <v>55</v>
      </c>
      <c r="E83" s="351"/>
      <c r="F83" s="16" t="s">
        <v>500</v>
      </c>
      <c r="G83" s="16">
        <v>0.6</v>
      </c>
      <c r="H83" s="16">
        <v>0.60099999999999998</v>
      </c>
      <c r="I83" s="16">
        <v>0.59899999999999998</v>
      </c>
      <c r="J83" s="16">
        <v>0.6</v>
      </c>
      <c r="K83" s="16">
        <v>0.69899999999999995</v>
      </c>
      <c r="L83" s="16">
        <v>0.7</v>
      </c>
      <c r="M83" s="16" t="s">
        <v>500</v>
      </c>
      <c r="O83" s="2"/>
      <c r="AE83" s="3" t="s">
        <v>55</v>
      </c>
      <c r="AF83" s="3">
        <v>9</v>
      </c>
      <c r="AG83" s="3">
        <f t="shared" si="0"/>
        <v>1</v>
      </c>
      <c r="AH83" s="3">
        <f>+IF(AG83=0,0,IF(AG83=1,(SUM($AG$75:AG83)-1),1))</f>
        <v>3</v>
      </c>
      <c r="AI83" s="3">
        <f t="shared" si="1"/>
        <v>1</v>
      </c>
      <c r="AJ83" s="3">
        <f t="shared" si="2"/>
        <v>0</v>
      </c>
      <c r="AK83" s="3">
        <f t="shared" si="3"/>
        <v>1</v>
      </c>
    </row>
    <row r="84" spans="2:37" x14ac:dyDescent="0.25">
      <c r="B84" s="2"/>
      <c r="D84" s="351" t="s">
        <v>56</v>
      </c>
      <c r="E84" s="351"/>
      <c r="F84" s="16" t="s">
        <v>500</v>
      </c>
      <c r="G84" s="16">
        <v>0.7</v>
      </c>
      <c r="H84" s="16">
        <v>0.70099999999999996</v>
      </c>
      <c r="I84" s="16">
        <v>0.71899999999999997</v>
      </c>
      <c r="J84" s="16">
        <v>0.75</v>
      </c>
      <c r="K84" s="16">
        <v>0.79900000000000004</v>
      </c>
      <c r="L84" s="16">
        <v>0.8</v>
      </c>
      <c r="M84" s="16" t="s">
        <v>500</v>
      </c>
      <c r="O84" s="2"/>
      <c r="AE84" s="3" t="s">
        <v>56</v>
      </c>
      <c r="AF84" s="3">
        <v>10</v>
      </c>
      <c r="AG84" s="3">
        <f t="shared" si="0"/>
        <v>1</v>
      </c>
      <c r="AH84" s="3">
        <f>+IF(AG84=0,0,IF(AG84=1,(SUM($AG$75:AG84)-1),1))</f>
        <v>4</v>
      </c>
      <c r="AI84" s="3">
        <f t="shared" si="1"/>
        <v>1</v>
      </c>
      <c r="AJ84" s="3">
        <f t="shared" si="2"/>
        <v>0</v>
      </c>
      <c r="AK84" s="3">
        <f t="shared" si="3"/>
        <v>1</v>
      </c>
    </row>
    <row r="85" spans="2:37" x14ac:dyDescent="0.25">
      <c r="B85" s="2"/>
      <c r="D85" s="351" t="s">
        <v>57</v>
      </c>
      <c r="E85" s="351"/>
      <c r="F85" s="16" t="s">
        <v>500</v>
      </c>
      <c r="G85" s="16">
        <v>0.8</v>
      </c>
      <c r="H85" s="16">
        <v>0.70099999999999996</v>
      </c>
      <c r="I85" s="16">
        <v>0.8</v>
      </c>
      <c r="J85" s="16">
        <v>0.80100000000000005</v>
      </c>
      <c r="K85" s="16">
        <v>0.999</v>
      </c>
      <c r="L85" s="16">
        <v>1</v>
      </c>
      <c r="M85" s="16" t="s">
        <v>500</v>
      </c>
      <c r="O85" s="2"/>
      <c r="AE85" s="3" t="s">
        <v>57</v>
      </c>
      <c r="AF85" s="3">
        <v>11</v>
      </c>
      <c r="AG85" s="3">
        <f t="shared" si="0"/>
        <v>1</v>
      </c>
      <c r="AH85" s="3">
        <f>+IF(AG85=0,0,IF(AG85=1,(SUM($AG$75:AG85)-1),1))</f>
        <v>5</v>
      </c>
      <c r="AI85" s="3">
        <f t="shared" si="1"/>
        <v>1</v>
      </c>
      <c r="AJ85" s="3">
        <f t="shared" si="2"/>
        <v>0</v>
      </c>
      <c r="AK85" s="3">
        <f t="shared" si="3"/>
        <v>1</v>
      </c>
    </row>
    <row r="86" spans="2:37" x14ac:dyDescent="0.25">
      <c r="B86" s="2"/>
      <c r="D86" s="351" t="s">
        <v>58</v>
      </c>
      <c r="E86" s="351"/>
      <c r="F86" s="16" t="s">
        <v>500</v>
      </c>
      <c r="G86" s="16">
        <v>0.8</v>
      </c>
      <c r="H86" s="16">
        <v>0.70099999999999996</v>
      </c>
      <c r="I86" s="16">
        <v>0.8</v>
      </c>
      <c r="J86" s="16">
        <v>0.80100000000000005</v>
      </c>
      <c r="K86" s="16">
        <v>0.999</v>
      </c>
      <c r="L86" s="16">
        <v>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537</v>
      </c>
      <c r="G97" s="335"/>
      <c r="H97" s="335"/>
      <c r="I97" s="335"/>
      <c r="J97" s="335"/>
      <c r="K97" s="335"/>
      <c r="L97" s="335"/>
      <c r="M97" s="335"/>
      <c r="O97" s="2"/>
    </row>
    <row r="98" spans="2:15" ht="28.5" customHeight="1" x14ac:dyDescent="0.25">
      <c r="B98" s="2"/>
      <c r="D98" s="350" t="s">
        <v>36</v>
      </c>
      <c r="E98" s="350"/>
      <c r="F98" s="335" t="s">
        <v>538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108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164</v>
      </c>
      <c r="K103" s="21"/>
      <c r="O103" s="2"/>
    </row>
    <row r="104" spans="2:15" ht="27.75" customHeight="1" x14ac:dyDescent="0.25">
      <c r="B104" s="2"/>
      <c r="D104" s="322"/>
      <c r="E104" s="323"/>
      <c r="F104" s="19" t="s">
        <v>67</v>
      </c>
      <c r="G104" s="356" t="s">
        <v>1751</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Director(a) Niñez y Adolescencia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cfRule type="expression" dxfId="2970" priority="29">
      <formula>+IF($F$43="no",1,0)</formula>
    </cfRule>
  </conditionalFormatting>
  <conditionalFormatting sqref="F32:M33">
    <cfRule type="expression" dxfId="2969" priority="28">
      <formula>+IF($Q$30="NA",1,0)</formula>
    </cfRule>
  </conditionalFormatting>
  <conditionalFormatting sqref="F33:M33">
    <cfRule type="expression" dxfId="2968" priority="27">
      <formula>+IF($Q$33=0,1,0)</formula>
    </cfRule>
  </conditionalFormatting>
  <conditionalFormatting sqref="F47:M47">
    <cfRule type="expression" dxfId="2967" priority="26">
      <formula>+IF($Q$47=0,1,0)</formula>
    </cfRule>
  </conditionalFormatting>
  <conditionalFormatting sqref="F73:G73">
    <cfRule type="cellIs" dxfId="2966" priority="12" operator="equal">
      <formula>"optimo"</formula>
    </cfRule>
    <cfRule type="cellIs" dxfId="2965" priority="13" operator="equal">
      <formula>"critico"</formula>
    </cfRule>
  </conditionalFormatting>
  <conditionalFormatting sqref="H73:I73">
    <cfRule type="cellIs" dxfId="2964" priority="10" operator="equal">
      <formula>"Adecuado"</formula>
    </cfRule>
    <cfRule type="cellIs" dxfId="2963" priority="11" operator="equal">
      <formula>"en riesgo"</formula>
    </cfRule>
  </conditionalFormatting>
  <conditionalFormatting sqref="J73:K73">
    <cfRule type="cellIs" dxfId="2962" priority="8" operator="equal">
      <formula>"Adecuado"</formula>
    </cfRule>
    <cfRule type="cellIs" dxfId="2961" priority="9" operator="equal">
      <formula>"en riesgo"</formula>
    </cfRule>
  </conditionalFormatting>
  <conditionalFormatting sqref="L73:M73">
    <cfRule type="cellIs" dxfId="2960" priority="6" operator="equal">
      <formula>"optimo"</formula>
    </cfRule>
    <cfRule type="cellIs" dxfId="2959" priority="7" operator="equal">
      <formula>"critico"</formula>
    </cfRule>
  </conditionalFormatting>
  <conditionalFormatting sqref="F75:M86">
    <cfRule type="expression" dxfId="2958" priority="5">
      <formula>+IF($AK75=0,1)</formula>
    </cfRule>
  </conditionalFormatting>
  <conditionalFormatting sqref="F103:G104">
    <cfRule type="expression" dxfId="2957"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1">
    <tabColor rgb="FF0070C0"/>
  </sheetPr>
  <dimension ref="B1:AV113"/>
  <sheetViews>
    <sheetView topLeftCell="A55" zoomScaleNormal="100" workbookViewId="0">
      <selection activeCell="A80" sqref="A80:XFD80"/>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c r="Q3" s="3"/>
      <c r="R3" s="3"/>
    </row>
    <row r="4" spans="2:19" ht="20.25" customHeight="1" x14ac:dyDescent="0.25">
      <c r="B4" s="106"/>
      <c r="C4" s="402"/>
      <c r="D4" s="402"/>
      <c r="E4" s="402"/>
      <c r="F4" s="402"/>
      <c r="G4" s="402"/>
      <c r="H4" s="402"/>
      <c r="I4" s="402"/>
      <c r="J4" s="402"/>
      <c r="K4" s="402"/>
      <c r="L4" s="402"/>
      <c r="M4" s="402"/>
      <c r="N4" s="402"/>
      <c r="O4" s="106"/>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1360</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99</v>
      </c>
      <c r="G29" s="335"/>
      <c r="H29" s="335"/>
      <c r="I29" s="335"/>
      <c r="J29" s="335"/>
      <c r="K29" s="335"/>
      <c r="L29" s="335"/>
      <c r="M29" s="335"/>
      <c r="O29" s="106"/>
      <c r="P29" s="105" t="s">
        <v>2001</v>
      </c>
    </row>
    <row r="30" spans="2:17" ht="18" customHeight="1" x14ac:dyDescent="0.25">
      <c r="B30" s="106"/>
      <c r="D30" s="395" t="s">
        <v>21</v>
      </c>
      <c r="E30" s="396"/>
      <c r="F30" s="116" t="s">
        <v>22</v>
      </c>
      <c r="G30" s="399" t="s">
        <v>5</v>
      </c>
      <c r="H30" s="400"/>
      <c r="I30" s="400"/>
      <c r="J30" s="400"/>
      <c r="K30" s="400"/>
      <c r="L30" s="400"/>
      <c r="M30" s="401"/>
      <c r="O30" s="106"/>
      <c r="Q30" s="105" t="str">
        <f>+IFERROR(VLOOKUP(G31,[1]base!$A$9:$C$25,3,FALSE),"")</f>
        <v>NA</v>
      </c>
    </row>
    <row r="31" spans="2:17" ht="24" customHeight="1" x14ac:dyDescent="0.25">
      <c r="B31" s="106"/>
      <c r="D31" s="397"/>
      <c r="E31" s="398"/>
      <c r="F31" s="4" t="s">
        <v>144</v>
      </c>
      <c r="G31" s="331" t="s">
        <v>145</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24" customHeight="1" x14ac:dyDescent="0.25">
      <c r="B35" s="106"/>
      <c r="D35" s="397"/>
      <c r="E35" s="398"/>
      <c r="F35" s="4" t="s">
        <v>1716</v>
      </c>
      <c r="G35" s="331" t="s">
        <v>1592</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Director(a) Niñez y Adolescencia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956" priority="34">
      <formula>+IF($F$43="no",1,0)</formula>
    </cfRule>
  </conditionalFormatting>
  <conditionalFormatting sqref="F32:M33">
    <cfRule type="expression" dxfId="2955" priority="33">
      <formula>+IF($Q$30="NA",1,0)</formula>
    </cfRule>
  </conditionalFormatting>
  <conditionalFormatting sqref="F33:M33">
    <cfRule type="expression" dxfId="2954" priority="32">
      <formula>+IF($Q$33=0,1,0)</formula>
    </cfRule>
  </conditionalFormatting>
  <conditionalFormatting sqref="F47:M47">
    <cfRule type="expression" dxfId="2953" priority="31">
      <formula>+IF($Q$47=0,1,0)</formula>
    </cfRule>
  </conditionalFormatting>
  <conditionalFormatting sqref="Y75:Y78">
    <cfRule type="expression" dxfId="2952" priority="27">
      <formula>+IF(Y$73=0,1,0)</formula>
    </cfRule>
  </conditionalFormatting>
  <conditionalFormatting sqref="AA75:AA78">
    <cfRule type="expression" dxfId="2951" priority="26">
      <formula>+IF(AA$73=0,1,0)</formula>
    </cfRule>
  </conditionalFormatting>
  <conditionalFormatting sqref="AC75:AC78">
    <cfRule type="expression" dxfId="2950" priority="25">
      <formula>+IF(AC$73=0,1,0)</formula>
    </cfRule>
  </conditionalFormatting>
  <conditionalFormatting sqref="S82:S84">
    <cfRule type="expression" dxfId="2949" priority="24">
      <formula>+IF(S$79=0,1,0)</formula>
    </cfRule>
  </conditionalFormatting>
  <conditionalFormatting sqref="U82:U84">
    <cfRule type="expression" dxfId="2948" priority="23">
      <formula>+IF(U$79=0,1,0)</formula>
    </cfRule>
  </conditionalFormatting>
  <conditionalFormatting sqref="W82:W84">
    <cfRule type="expression" dxfId="2947" priority="22">
      <formula>+IF(W$79=0,1,0)</formula>
    </cfRule>
  </conditionalFormatting>
  <conditionalFormatting sqref="Y81:Y84">
    <cfRule type="expression" dxfId="2946" priority="21">
      <formula>+IF(Y$79=0,1,0)</formula>
    </cfRule>
  </conditionalFormatting>
  <conditionalFormatting sqref="AA81:AA84">
    <cfRule type="expression" dxfId="2945" priority="20">
      <formula>+IF(AA$79=0,1,0)</formula>
    </cfRule>
  </conditionalFormatting>
  <conditionalFormatting sqref="AC81:AC84">
    <cfRule type="expression" dxfId="2944" priority="19">
      <formula>+IF(AC$79=0,1,0)</formula>
    </cfRule>
  </conditionalFormatting>
  <conditionalFormatting sqref="F73:G73">
    <cfRule type="cellIs" dxfId="2943" priority="17" operator="equal">
      <formula>"optimo"</formula>
    </cfRule>
    <cfRule type="cellIs" dxfId="2942" priority="18" operator="equal">
      <formula>"critico"</formula>
    </cfRule>
  </conditionalFormatting>
  <conditionalFormatting sqref="H73:I73">
    <cfRule type="cellIs" dxfId="2941" priority="15" operator="equal">
      <formula>"Adecuado"</formula>
    </cfRule>
    <cfRule type="cellIs" dxfId="2940" priority="16" operator="equal">
      <formula>"en riesgo"</formula>
    </cfRule>
  </conditionalFormatting>
  <conditionalFormatting sqref="J73:K73">
    <cfRule type="cellIs" dxfId="2939" priority="13" operator="equal">
      <formula>"Adecuado"</formula>
    </cfRule>
    <cfRule type="cellIs" dxfId="2938" priority="14" operator="equal">
      <formula>"en riesgo"</formula>
    </cfRule>
  </conditionalFormatting>
  <conditionalFormatting sqref="L73:M73">
    <cfRule type="cellIs" dxfId="2937" priority="11" operator="equal">
      <formula>"optimo"</formula>
    </cfRule>
    <cfRule type="cellIs" dxfId="2936" priority="12" operator="equal">
      <formula>"critico"</formula>
    </cfRule>
  </conditionalFormatting>
  <conditionalFormatting sqref="F75:M76">
    <cfRule type="expression" dxfId="2935" priority="10">
      <formula>+IF($AK75=0,1)</formula>
    </cfRule>
  </conditionalFormatting>
  <conditionalFormatting sqref="F103:G104">
    <cfRule type="expression" dxfId="2934" priority="9">
      <formula>+IF($G$102="No",1,0)</formula>
    </cfRule>
  </conditionalFormatting>
  <conditionalFormatting sqref="F51">
    <cfRule type="expression" dxfId="2933" priority="8">
      <formula>+IF($F$43="no",1,0)</formula>
    </cfRule>
  </conditionalFormatting>
  <conditionalFormatting sqref="I51">
    <cfRule type="expression" dxfId="2932" priority="7">
      <formula>+IF($F$51="no",1,0)</formula>
    </cfRule>
  </conditionalFormatting>
  <conditionalFormatting sqref="F77:F86 M77:M86">
    <cfRule type="expression" dxfId="2931" priority="2">
      <formula>+IF($AK77=0,1)</formula>
    </cfRule>
  </conditionalFormatting>
  <conditionalFormatting sqref="G77:L86">
    <cfRule type="expression" dxfId="2930"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rgb="FF75C4FF"/>
  </sheetPr>
  <dimension ref="B1:AV113"/>
  <sheetViews>
    <sheetView zoomScaleNormal="100" workbookViewId="0">
      <selection activeCell="P2" sqref="P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171</v>
      </c>
      <c r="O10" s="2"/>
    </row>
    <row r="11" spans="2:24" ht="3.95" customHeight="1" x14ac:dyDescent="0.25">
      <c r="B11" s="2"/>
      <c r="D11" s="6"/>
      <c r="O11" s="2"/>
    </row>
    <row r="12" spans="2:24" ht="36" customHeight="1" x14ac:dyDescent="0.25">
      <c r="B12" s="2"/>
      <c r="D12" s="329" t="s">
        <v>5</v>
      </c>
      <c r="E12" s="330"/>
      <c r="F12" s="331" t="s">
        <v>528</v>
      </c>
      <c r="G12" s="332"/>
      <c r="H12" s="332"/>
      <c r="I12" s="332"/>
      <c r="J12" s="332"/>
      <c r="K12" s="332"/>
      <c r="L12" s="332"/>
      <c r="M12" s="333"/>
      <c r="O12" s="2"/>
      <c r="W12" s="3" t="str">
        <f>+F23</f>
        <v>Mensual</v>
      </c>
      <c r="X12" s="3" t="str">
        <f>+F71</f>
        <v>Julio</v>
      </c>
    </row>
    <row r="13" spans="2:24" ht="3.95" customHeight="1" x14ac:dyDescent="0.25">
      <c r="B13" s="2"/>
      <c r="O13" s="2"/>
    </row>
    <row r="14" spans="2:24" ht="50.25" customHeight="1" x14ac:dyDescent="0.25">
      <c r="B14" s="2"/>
      <c r="D14" s="329" t="s">
        <v>6</v>
      </c>
      <c r="E14" s="330"/>
      <c r="F14" s="331" t="s">
        <v>2166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138059</v>
      </c>
      <c r="G22" s="328" t="s">
        <v>9</v>
      </c>
      <c r="H22" s="328"/>
      <c r="I22" s="8">
        <v>105488</v>
      </c>
      <c r="K22" s="328" t="s">
        <v>10</v>
      </c>
      <c r="L22" s="328"/>
      <c r="M22" s="9" t="s">
        <v>496</v>
      </c>
      <c r="O22" s="2"/>
    </row>
    <row r="23" spans="2:17" ht="19.5" customHeight="1" x14ac:dyDescent="0.25">
      <c r="B23" s="2"/>
      <c r="D23" s="328" t="s">
        <v>11</v>
      </c>
      <c r="E23" s="328"/>
      <c r="F23" s="4" t="s">
        <v>84</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482</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168</v>
      </c>
      <c r="G31" s="331" t="s">
        <v>169</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1717</v>
      </c>
      <c r="G35" s="331" t="s">
        <v>1593</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516</v>
      </c>
      <c r="G49" s="331" t="s">
        <v>483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560000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2169</v>
      </c>
      <c r="G59" s="335"/>
      <c r="H59" s="335"/>
      <c r="I59" s="335"/>
      <c r="J59" s="335"/>
      <c r="K59" s="335"/>
      <c r="L59" s="335"/>
      <c r="M59" s="335"/>
      <c r="O59" s="2"/>
    </row>
    <row r="60" spans="2:15" ht="27" customHeight="1" x14ac:dyDescent="0.25">
      <c r="B60" s="2"/>
      <c r="D60" s="350" t="s">
        <v>35</v>
      </c>
      <c r="E60" s="350"/>
      <c r="F60" s="335" t="s">
        <v>2167</v>
      </c>
      <c r="G60" s="335"/>
      <c r="H60" s="335"/>
      <c r="I60" s="335"/>
      <c r="J60" s="335"/>
      <c r="K60" s="335"/>
      <c r="L60" s="335"/>
      <c r="M60" s="335"/>
      <c r="O60" s="2"/>
    </row>
    <row r="61" spans="2:15" ht="27" customHeight="1" x14ac:dyDescent="0.25">
      <c r="B61" s="2"/>
      <c r="D61" s="350" t="s">
        <v>36</v>
      </c>
      <c r="E61" s="350"/>
      <c r="F61" s="335" t="s">
        <v>2168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53</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c r="H79" s="16"/>
      <c r="I79" s="16"/>
      <c r="J79" s="16"/>
      <c r="K79" s="16"/>
      <c r="L79" s="16"/>
      <c r="M79" s="16" t="s">
        <v>500</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51" t="s">
        <v>50</v>
      </c>
      <c r="E80" s="351"/>
      <c r="F80" s="16" t="s">
        <v>500</v>
      </c>
      <c r="G80" s="16"/>
      <c r="H80" s="16"/>
      <c r="I80" s="16"/>
      <c r="J80" s="16"/>
      <c r="K80" s="16"/>
      <c r="L80" s="16"/>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51" t="s">
        <v>53</v>
      </c>
      <c r="E81" s="351"/>
      <c r="F81" s="16" t="s">
        <v>500</v>
      </c>
      <c r="G81" s="16">
        <v>5.8999999999999997E-2</v>
      </c>
      <c r="H81" s="16">
        <v>0.06</v>
      </c>
      <c r="I81" s="16">
        <v>0.1</v>
      </c>
      <c r="J81" s="16">
        <v>0.10100000000000001</v>
      </c>
      <c r="K81" s="16">
        <v>0.19900000000000001</v>
      </c>
      <c r="L81" s="16">
        <v>0.2</v>
      </c>
      <c r="M81" s="16" t="s">
        <v>500</v>
      </c>
      <c r="O81" s="2"/>
      <c r="AE81" s="3" t="s">
        <v>53</v>
      </c>
      <c r="AF81" s="3">
        <v>7</v>
      </c>
      <c r="AG81" s="3">
        <f t="shared" si="0"/>
        <v>1</v>
      </c>
      <c r="AH81" s="3">
        <f>+IF(AG81=0,0,IF(AG81=1,(SUM($AG$75:AG81)-1),1))</f>
        <v>2</v>
      </c>
      <c r="AI81" s="3">
        <f t="shared" si="1"/>
        <v>1</v>
      </c>
      <c r="AJ81" s="3">
        <f t="shared" si="2"/>
        <v>1</v>
      </c>
      <c r="AK81" s="3">
        <f t="shared" si="3"/>
        <v>1</v>
      </c>
    </row>
    <row r="82" spans="2:37" x14ac:dyDescent="0.25">
      <c r="B82" s="2"/>
      <c r="D82" s="351" t="s">
        <v>54</v>
      </c>
      <c r="E82" s="351"/>
      <c r="F82" s="16" t="s">
        <v>500</v>
      </c>
      <c r="G82" s="16">
        <v>0.29899999999999999</v>
      </c>
      <c r="H82" s="16">
        <v>0.3</v>
      </c>
      <c r="I82" s="16">
        <v>0.5</v>
      </c>
      <c r="J82" s="16">
        <v>0.501</v>
      </c>
      <c r="K82" s="16">
        <v>0.79900000000000004</v>
      </c>
      <c r="L82" s="16">
        <v>0.8</v>
      </c>
      <c r="M82" s="16"/>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v>0.499</v>
      </c>
      <c r="H83" s="16">
        <v>0.5</v>
      </c>
      <c r="I83" s="16">
        <v>0.79900000000000004</v>
      </c>
      <c r="J83" s="16">
        <v>0.8</v>
      </c>
      <c r="K83" s="16">
        <v>0.999</v>
      </c>
      <c r="L83" s="16" t="s">
        <v>500</v>
      </c>
      <c r="M83" s="16">
        <v>1</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51" t="s">
        <v>56</v>
      </c>
      <c r="E84" s="351"/>
      <c r="F84" s="16" t="s">
        <v>500</v>
      </c>
      <c r="G84" s="16">
        <v>0.69899999999999995</v>
      </c>
      <c r="H84" s="16">
        <v>0.7</v>
      </c>
      <c r="I84" s="16">
        <v>0.79900000000000004</v>
      </c>
      <c r="J84" s="16">
        <v>0.8</v>
      </c>
      <c r="K84" s="16">
        <v>0.999</v>
      </c>
      <c r="L84" s="16" t="s">
        <v>500</v>
      </c>
      <c r="M84" s="16">
        <v>1</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51" t="s">
        <v>57</v>
      </c>
      <c r="E85" s="351"/>
      <c r="F85" s="16" t="s">
        <v>500</v>
      </c>
      <c r="G85" s="16">
        <v>0.69899999999999995</v>
      </c>
      <c r="H85" s="16">
        <v>0.7</v>
      </c>
      <c r="I85" s="16">
        <v>0.79900000000000004</v>
      </c>
      <c r="J85" s="16">
        <v>0.8</v>
      </c>
      <c r="K85" s="16">
        <v>0.999</v>
      </c>
      <c r="L85" s="16" t="s">
        <v>500</v>
      </c>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2170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530</v>
      </c>
      <c r="G97" s="335"/>
      <c r="H97" s="335"/>
      <c r="I97" s="335"/>
      <c r="J97" s="335"/>
      <c r="K97" s="335"/>
      <c r="L97" s="335"/>
      <c r="M97" s="335"/>
      <c r="O97" s="2"/>
    </row>
    <row r="98" spans="2:15" ht="28.5" customHeight="1" x14ac:dyDescent="0.25">
      <c r="B98" s="2"/>
      <c r="D98" s="350" t="s">
        <v>36</v>
      </c>
      <c r="E98" s="350"/>
      <c r="F98" s="335" t="s">
        <v>531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484</v>
      </c>
      <c r="K103" s="21"/>
      <c r="O103" s="2"/>
    </row>
    <row r="104" spans="2:15" ht="27.75" customHeight="1" x14ac:dyDescent="0.25">
      <c r="B104" s="2"/>
      <c r="D104" s="322"/>
      <c r="E104" s="323"/>
      <c r="F104" s="19" t="s">
        <v>67</v>
      </c>
      <c r="G104" s="324" t="s">
        <v>485</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Familia y Comunidades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2929" priority="30">
      <formula>+IF($F$43="no",1,0)</formula>
    </cfRule>
  </conditionalFormatting>
  <conditionalFormatting sqref="F32:M33">
    <cfRule type="expression" dxfId="2928" priority="29">
      <formula>+IF($Q$30="NA",1,0)</formula>
    </cfRule>
  </conditionalFormatting>
  <conditionalFormatting sqref="F33:M33">
    <cfRule type="expression" dxfId="2927" priority="28">
      <formula>+IF($Q$33=0,1,0)</formula>
    </cfRule>
  </conditionalFormatting>
  <conditionalFormatting sqref="F47:M47">
    <cfRule type="expression" dxfId="2926" priority="27">
      <formula>+IF($Q$47=0,1,0)</formula>
    </cfRule>
  </conditionalFormatting>
  <conditionalFormatting sqref="F73:G73">
    <cfRule type="cellIs" dxfId="2925" priority="17" operator="equal">
      <formula>"optimo"</formula>
    </cfRule>
    <cfRule type="cellIs" dxfId="2924" priority="18" operator="equal">
      <formula>"critico"</formula>
    </cfRule>
  </conditionalFormatting>
  <conditionalFormatting sqref="H73:I73">
    <cfRule type="cellIs" dxfId="2923" priority="15" operator="equal">
      <formula>"Adecuado"</formula>
    </cfRule>
    <cfRule type="cellIs" dxfId="2922" priority="16" operator="equal">
      <formula>"en riesgo"</formula>
    </cfRule>
  </conditionalFormatting>
  <conditionalFormatting sqref="J73:K73">
    <cfRule type="cellIs" dxfId="2921" priority="13" operator="equal">
      <formula>"Adecuado"</formula>
    </cfRule>
    <cfRule type="cellIs" dxfId="2920" priority="14" operator="equal">
      <formula>"en riesgo"</formula>
    </cfRule>
  </conditionalFormatting>
  <conditionalFormatting sqref="L73:M73">
    <cfRule type="cellIs" dxfId="2919" priority="11" operator="equal">
      <formula>"optimo"</formula>
    </cfRule>
    <cfRule type="cellIs" dxfId="2918" priority="12" operator="equal">
      <formula>"critico"</formula>
    </cfRule>
  </conditionalFormatting>
  <conditionalFormatting sqref="F75:M78">
    <cfRule type="expression" dxfId="2917" priority="10">
      <formula>+IF($AK75=0,1)</formula>
    </cfRule>
  </conditionalFormatting>
  <conditionalFormatting sqref="F103:G104">
    <cfRule type="expression" dxfId="2916" priority="9">
      <formula>+IF($G$102="No",1,0)</formula>
    </cfRule>
  </conditionalFormatting>
  <conditionalFormatting sqref="F79:M79">
    <cfRule type="expression" dxfId="2915" priority="7">
      <formula>+IF($AK79=0,1)</formula>
    </cfRule>
  </conditionalFormatting>
  <conditionalFormatting sqref="F81:M86">
    <cfRule type="expression" dxfId="2914" priority="6">
      <formula>+IF($AK81=0,1)</formula>
    </cfRule>
  </conditionalFormatting>
  <conditionalFormatting sqref="F80:M80">
    <cfRule type="expression" dxfId="2913"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172</v>
      </c>
      <c r="O10" s="2"/>
    </row>
    <row r="11" spans="2:24" ht="3.95" customHeight="1" x14ac:dyDescent="0.25">
      <c r="B11" s="2"/>
      <c r="D11" s="6"/>
      <c r="O11" s="2"/>
    </row>
    <row r="12" spans="2:24" ht="36" customHeight="1" x14ac:dyDescent="0.25">
      <c r="B12" s="2"/>
      <c r="D12" s="329" t="s">
        <v>5</v>
      </c>
      <c r="E12" s="330"/>
      <c r="F12" s="331" t="s">
        <v>522</v>
      </c>
      <c r="G12" s="332"/>
      <c r="H12" s="332"/>
      <c r="I12" s="332"/>
      <c r="J12" s="332"/>
      <c r="K12" s="332"/>
      <c r="L12" s="332"/>
      <c r="M12" s="333"/>
      <c r="O12" s="2"/>
      <c r="W12" s="3" t="str">
        <f>+F23</f>
        <v>Mensual</v>
      </c>
      <c r="X12" s="3" t="str">
        <f>+F71</f>
        <v>Julio</v>
      </c>
    </row>
    <row r="13" spans="2:24" ht="3.95" customHeight="1" x14ac:dyDescent="0.25">
      <c r="B13" s="2"/>
      <c r="O13" s="2"/>
    </row>
    <row r="14" spans="2:24" ht="36" customHeight="1" x14ac:dyDescent="0.25">
      <c r="B14" s="2"/>
      <c r="D14" s="329" t="s">
        <v>6</v>
      </c>
      <c r="E14" s="330"/>
      <c r="F14" s="331" t="s">
        <v>1678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21000</v>
      </c>
      <c r="G22" s="328" t="s">
        <v>9</v>
      </c>
      <c r="H22" s="328"/>
      <c r="I22" s="8">
        <v>22000</v>
      </c>
      <c r="K22" s="328" t="s">
        <v>10</v>
      </c>
      <c r="L22" s="328"/>
      <c r="M22" s="9" t="s">
        <v>496</v>
      </c>
      <c r="O22" s="2"/>
    </row>
    <row r="23" spans="2:17" ht="19.5" customHeight="1" x14ac:dyDescent="0.25">
      <c r="B23" s="2"/>
      <c r="D23" s="328" t="s">
        <v>11</v>
      </c>
      <c r="E23" s="328"/>
      <c r="F23" s="4" t="s">
        <v>84</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482</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168</v>
      </c>
      <c r="G31" s="331" t="s">
        <v>169</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1717</v>
      </c>
      <c r="G35" s="331" t="s">
        <v>1593</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516</v>
      </c>
      <c r="G49" s="331" t="s">
        <v>483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114000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523</v>
      </c>
      <c r="G59" s="335"/>
      <c r="H59" s="335"/>
      <c r="I59" s="335"/>
      <c r="J59" s="335"/>
      <c r="K59" s="335"/>
      <c r="L59" s="335"/>
      <c r="M59" s="335"/>
      <c r="O59" s="2"/>
    </row>
    <row r="60" spans="2:15" ht="27" customHeight="1" x14ac:dyDescent="0.25">
      <c r="B60" s="2"/>
      <c r="D60" s="350" t="s">
        <v>35</v>
      </c>
      <c r="E60" s="350"/>
      <c r="F60" s="335" t="s">
        <v>524</v>
      </c>
      <c r="G60" s="335"/>
      <c r="H60" s="335"/>
      <c r="I60" s="335"/>
      <c r="J60" s="335"/>
      <c r="K60" s="335"/>
      <c r="L60" s="335"/>
      <c r="M60" s="335"/>
      <c r="O60" s="2"/>
    </row>
    <row r="61" spans="2:15" ht="27" customHeight="1" x14ac:dyDescent="0.25">
      <c r="B61" s="2"/>
      <c r="D61" s="350" t="s">
        <v>36</v>
      </c>
      <c r="E61" s="350"/>
      <c r="F61" s="335" t="s">
        <v>525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53</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v>9.0000000000000011E-3</v>
      </c>
      <c r="H79" s="16">
        <v>0.01</v>
      </c>
      <c r="I79" s="16">
        <v>4.9000000000000002E-2</v>
      </c>
      <c r="J79" s="16">
        <v>0.05</v>
      </c>
      <c r="K79" s="16">
        <v>9.9000000000000005E-2</v>
      </c>
      <c r="L79" s="16">
        <v>0.1</v>
      </c>
      <c r="M79" s="16" t="s">
        <v>500</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51" t="s">
        <v>50</v>
      </c>
      <c r="E80" s="351"/>
      <c r="F80" s="16" t="s">
        <v>500</v>
      </c>
      <c r="G80" s="16"/>
      <c r="H80" s="16"/>
      <c r="I80" s="16"/>
      <c r="J80" s="16"/>
      <c r="K80" s="16"/>
      <c r="L80" s="16"/>
      <c r="M80" s="16" t="s">
        <v>500</v>
      </c>
      <c r="O80" s="2"/>
      <c r="AE80" s="3" t="s">
        <v>50</v>
      </c>
      <c r="AF80" s="3">
        <v>6</v>
      </c>
      <c r="AG80" s="3">
        <f t="shared" si="0"/>
        <v>1</v>
      </c>
      <c r="AH80" s="3">
        <f>+IF(AG80=0,0,IF(AG80=1,(SUM($AG$75:AG80)-1),1))</f>
        <v>1</v>
      </c>
      <c r="AI80" s="3">
        <f t="shared" si="1"/>
        <v>1</v>
      </c>
      <c r="AJ80" s="3">
        <f t="shared" si="2"/>
        <v>0</v>
      </c>
      <c r="AK80" s="3">
        <f t="shared" si="3"/>
        <v>1</v>
      </c>
    </row>
    <row r="81" spans="2:37" x14ac:dyDescent="0.25">
      <c r="B81" s="2"/>
      <c r="D81" s="351" t="s">
        <v>53</v>
      </c>
      <c r="E81" s="351"/>
      <c r="F81" s="16" t="s">
        <v>500</v>
      </c>
      <c r="G81" s="16">
        <v>0.19900000000000001</v>
      </c>
      <c r="H81" s="16">
        <v>0.3</v>
      </c>
      <c r="I81" s="16">
        <v>0.39900000000000002</v>
      </c>
      <c r="J81" s="16">
        <v>0.4</v>
      </c>
      <c r="K81" s="16">
        <v>0.499</v>
      </c>
      <c r="L81" s="16">
        <v>0.5</v>
      </c>
      <c r="M81" s="16" t="s">
        <v>500</v>
      </c>
      <c r="O81" s="2"/>
      <c r="AE81" s="3" t="s">
        <v>53</v>
      </c>
      <c r="AF81" s="3">
        <v>7</v>
      </c>
      <c r="AG81" s="3">
        <f t="shared" si="0"/>
        <v>1</v>
      </c>
      <c r="AH81" s="3">
        <f>+IF(AG81=0,0,IF(AG81=1,(SUM($AG$75:AG81)-1),1))</f>
        <v>2</v>
      </c>
      <c r="AI81" s="3">
        <f t="shared" si="1"/>
        <v>1</v>
      </c>
      <c r="AJ81" s="3">
        <f t="shared" si="2"/>
        <v>1</v>
      </c>
      <c r="AK81" s="3">
        <f t="shared" si="3"/>
        <v>1</v>
      </c>
    </row>
    <row r="82" spans="2:37" x14ac:dyDescent="0.25">
      <c r="B82" s="2"/>
      <c r="D82" s="351" t="s">
        <v>54</v>
      </c>
      <c r="E82" s="351"/>
      <c r="F82" s="16" t="s">
        <v>500</v>
      </c>
      <c r="G82" s="16">
        <v>0.499</v>
      </c>
      <c r="H82" s="16">
        <v>0.5</v>
      </c>
      <c r="I82" s="16">
        <v>0.54900000000000004</v>
      </c>
      <c r="J82" s="16">
        <v>0.55000000000000004</v>
      </c>
      <c r="K82" s="16">
        <v>0.59899999999999998</v>
      </c>
      <c r="L82" s="16">
        <v>0.6</v>
      </c>
      <c r="M82" s="16" t="s">
        <v>500</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v>0.59899999999999998</v>
      </c>
      <c r="H83" s="16">
        <v>0.6</v>
      </c>
      <c r="I83" s="16">
        <v>0.64900000000000002</v>
      </c>
      <c r="J83" s="16">
        <v>0.65</v>
      </c>
      <c r="K83" s="16">
        <v>0.69899999999999995</v>
      </c>
      <c r="L83" s="16">
        <v>0.7</v>
      </c>
      <c r="M83" s="16" t="s">
        <v>500</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51" t="s">
        <v>56</v>
      </c>
      <c r="E84" s="351"/>
      <c r="F84" s="16" t="s">
        <v>500</v>
      </c>
      <c r="G84" s="16">
        <v>0.69899999999999995</v>
      </c>
      <c r="H84" s="16">
        <v>0.7</v>
      </c>
      <c r="I84" s="16">
        <v>0.749</v>
      </c>
      <c r="J84" s="16">
        <v>0.75</v>
      </c>
      <c r="K84" s="16">
        <v>0.79900000000000004</v>
      </c>
      <c r="L84" s="16">
        <v>0.8</v>
      </c>
      <c r="M84" s="16" t="s">
        <v>500</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51" t="s">
        <v>57</v>
      </c>
      <c r="E85" s="351"/>
      <c r="F85" s="16" t="s">
        <v>500</v>
      </c>
      <c r="G85" s="16">
        <v>0.79900000000000004</v>
      </c>
      <c r="H85" s="16">
        <v>0.8</v>
      </c>
      <c r="I85" s="16">
        <v>0.84899999999999998</v>
      </c>
      <c r="J85" s="16">
        <v>0.85</v>
      </c>
      <c r="K85" s="16">
        <v>0.89900000000000002</v>
      </c>
      <c r="L85" s="16">
        <v>0.9</v>
      </c>
      <c r="M85" s="16" t="s">
        <v>500</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2115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526</v>
      </c>
      <c r="G97" s="335"/>
      <c r="H97" s="335"/>
      <c r="I97" s="335"/>
      <c r="J97" s="335"/>
      <c r="K97" s="335"/>
      <c r="L97" s="335"/>
      <c r="M97" s="335"/>
      <c r="O97" s="2"/>
    </row>
    <row r="98" spans="2:15" ht="28.5" customHeight="1" x14ac:dyDescent="0.25">
      <c r="B98" s="2"/>
      <c r="D98" s="350" t="s">
        <v>36</v>
      </c>
      <c r="E98" s="350"/>
      <c r="F98" s="335" t="s">
        <v>527</v>
      </c>
      <c r="G98" s="335"/>
      <c r="H98" s="335"/>
      <c r="I98" s="335"/>
      <c r="J98" s="335"/>
      <c r="K98" s="335"/>
      <c r="L98" s="335"/>
      <c r="M98" s="335"/>
      <c r="O98" s="2"/>
    </row>
    <row r="99" spans="2:15" ht="3.95" customHeight="1" x14ac:dyDescent="0.25">
      <c r="B99" s="2"/>
      <c r="O99" s="2"/>
    </row>
    <row r="100" spans="2:15" ht="335.25" customHeight="1" x14ac:dyDescent="0.25">
      <c r="B100" s="2"/>
      <c r="D100" s="329" t="s">
        <v>62</v>
      </c>
      <c r="E100" s="330"/>
      <c r="F100" s="411" t="s">
        <v>1752</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Familia y Comunidades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912" priority="33">
      <formula>+IF($F$43="no",1,0)</formula>
    </cfRule>
  </conditionalFormatting>
  <conditionalFormatting sqref="F32:M33">
    <cfRule type="expression" dxfId="2911" priority="32">
      <formula>+IF($Q$30="NA",1,0)</formula>
    </cfRule>
  </conditionalFormatting>
  <conditionalFormatting sqref="F33:M33">
    <cfRule type="expression" dxfId="2910" priority="31">
      <formula>+IF($Q$33=0,1,0)</formula>
    </cfRule>
  </conditionalFormatting>
  <conditionalFormatting sqref="F47:M47">
    <cfRule type="expression" dxfId="2909" priority="30">
      <formula>+IF($Q$47=0,1,0)</formula>
    </cfRule>
  </conditionalFormatting>
  <conditionalFormatting sqref="F73:G73">
    <cfRule type="cellIs" dxfId="2908" priority="16" operator="equal">
      <formula>"optimo"</formula>
    </cfRule>
    <cfRule type="cellIs" dxfId="2907" priority="17" operator="equal">
      <formula>"critico"</formula>
    </cfRule>
  </conditionalFormatting>
  <conditionalFormatting sqref="H73:I73">
    <cfRule type="cellIs" dxfId="2906" priority="14" operator="equal">
      <formula>"Adecuado"</formula>
    </cfRule>
    <cfRule type="cellIs" dxfId="2905" priority="15" operator="equal">
      <formula>"en riesgo"</formula>
    </cfRule>
  </conditionalFormatting>
  <conditionalFormatting sqref="J73:K73">
    <cfRule type="cellIs" dxfId="2904" priority="12" operator="equal">
      <formula>"Adecuado"</formula>
    </cfRule>
    <cfRule type="cellIs" dxfId="2903" priority="13" operator="equal">
      <formula>"en riesgo"</formula>
    </cfRule>
  </conditionalFormatting>
  <conditionalFormatting sqref="L73:M73">
    <cfRule type="cellIs" dxfId="2902" priority="10" operator="equal">
      <formula>"optimo"</formula>
    </cfRule>
    <cfRule type="cellIs" dxfId="2901" priority="11" operator="equal">
      <formula>"critico"</formula>
    </cfRule>
  </conditionalFormatting>
  <conditionalFormatting sqref="F75:M78">
    <cfRule type="expression" dxfId="2900" priority="9">
      <formula>+IF($AK75=0,1)</formula>
    </cfRule>
  </conditionalFormatting>
  <conditionalFormatting sqref="F103:G104">
    <cfRule type="expression" dxfId="2899" priority="8">
      <formula>+IF($G$102="No",1,0)</formula>
    </cfRule>
  </conditionalFormatting>
  <conditionalFormatting sqref="F51">
    <cfRule type="expression" dxfId="2898" priority="7">
      <formula>+IF($F$43="no",1,0)</formula>
    </cfRule>
  </conditionalFormatting>
  <conditionalFormatting sqref="I51">
    <cfRule type="expression" dxfId="2897" priority="6">
      <formula>+IF($F$51="no",1,0)</formula>
    </cfRule>
  </conditionalFormatting>
  <conditionalFormatting sqref="F79:M79">
    <cfRule type="expression" dxfId="2896" priority="5">
      <formula>+IF($AK79=0,1)</formula>
    </cfRule>
  </conditionalFormatting>
  <conditionalFormatting sqref="F80:M80">
    <cfRule type="expression" dxfId="2895"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K200"/>
  <sheetViews>
    <sheetView workbookViewId="0">
      <pane ySplit="4" topLeftCell="A5" activePane="bottomLeft" state="frozen"/>
      <selection activeCell="H1" sqref="H1"/>
      <selection pane="bottomLeft" activeCell="S56" sqref="S56:T56"/>
    </sheetView>
  </sheetViews>
  <sheetFormatPr baseColWidth="10" defaultRowHeight="11.25" x14ac:dyDescent="0.25"/>
  <cols>
    <col min="1" max="1" width="2.85546875" style="76" bestFit="1" customWidth="1"/>
    <col min="2" max="2" width="21.42578125" style="76" customWidth="1"/>
    <col min="3" max="3" width="0.7109375" style="75" customWidth="1"/>
    <col min="4" max="4" width="6.5703125" style="76" bestFit="1" customWidth="1"/>
    <col min="5" max="5" width="21.42578125" style="76" customWidth="1"/>
    <col min="6" max="6" width="8.28515625" style="76" bestFit="1" customWidth="1"/>
    <col min="7" max="7" width="21.42578125" style="76" customWidth="1"/>
    <col min="8" max="8" width="0.7109375" style="75" customWidth="1"/>
    <col min="9" max="9" width="8.140625" style="76" bestFit="1" customWidth="1"/>
    <col min="10" max="10" width="21.42578125" style="76" customWidth="1"/>
    <col min="11" max="11" width="0.7109375" style="75" customWidth="1"/>
    <col min="12" max="12" width="8.140625" style="76" bestFit="1" customWidth="1"/>
    <col min="13" max="13" width="19.7109375" style="76" customWidth="1"/>
    <col min="14" max="14" width="8.140625" style="76" bestFit="1" customWidth="1"/>
    <col min="15" max="15" width="20.28515625" style="76" customWidth="1"/>
    <col min="16" max="16" width="0.7109375" style="176" customWidth="1"/>
    <col min="17" max="17" width="19.28515625" style="76" customWidth="1"/>
    <col min="18" max="18" width="0.7109375" style="176" customWidth="1"/>
    <col min="19" max="19" width="9.85546875" style="76" bestFit="1" customWidth="1"/>
    <col min="20" max="20" width="78.42578125" style="77" customWidth="1"/>
    <col min="21" max="21" width="12.5703125" style="78" customWidth="1"/>
    <col min="22" max="22" width="12.5703125" style="137" customWidth="1"/>
    <col min="23" max="23" width="0.7109375" style="75" customWidth="1"/>
    <col min="24" max="24" width="4" style="78" customWidth="1"/>
    <col min="25" max="25" width="4.7109375" style="78" customWidth="1"/>
    <col min="26" max="28" width="4" style="78" customWidth="1"/>
    <col min="29" max="30" width="4.5703125" style="78" customWidth="1"/>
    <col min="31" max="31" width="0.7109375" style="75" customWidth="1"/>
    <col min="32" max="35" width="11.42578125" style="75"/>
    <col min="36" max="45" width="2.42578125" style="78" customWidth="1"/>
    <col min="46" max="47" width="2.42578125" style="79" customWidth="1"/>
    <col min="48" max="48" width="11.42578125" style="176"/>
    <col min="49" max="63" width="11.42578125" style="80"/>
    <col min="64" max="16384" width="11.42578125" style="75"/>
  </cols>
  <sheetData>
    <row r="1" spans="1:48" ht="46.5" customHeight="1" x14ac:dyDescent="0.25">
      <c r="A1" s="319" t="s">
        <v>1667</v>
      </c>
      <c r="B1" s="319"/>
      <c r="C1" s="319"/>
      <c r="D1" s="319"/>
      <c r="E1" s="319"/>
      <c r="F1" s="319"/>
      <c r="G1" s="319"/>
      <c r="H1" s="319"/>
      <c r="I1" s="319"/>
      <c r="J1" s="319"/>
      <c r="K1" s="319"/>
      <c r="L1" s="319"/>
      <c r="M1" s="319"/>
      <c r="N1" s="319"/>
      <c r="O1" s="319"/>
      <c r="Q1" s="75"/>
    </row>
    <row r="3" spans="1:48" ht="15" customHeight="1" x14ac:dyDescent="0.25">
      <c r="A3" s="317" t="s">
        <v>1638</v>
      </c>
      <c r="B3" s="317"/>
      <c r="D3" s="317" t="s">
        <v>1639</v>
      </c>
      <c r="E3" s="317"/>
      <c r="F3" s="317"/>
      <c r="G3" s="317"/>
      <c r="I3" s="317" t="s">
        <v>1640</v>
      </c>
      <c r="J3" s="317"/>
      <c r="L3" s="317" t="s">
        <v>1641</v>
      </c>
      <c r="M3" s="317"/>
      <c r="N3" s="317"/>
      <c r="O3" s="317"/>
      <c r="Q3" s="75"/>
      <c r="S3" s="317" t="s">
        <v>1642</v>
      </c>
      <c r="T3" s="317"/>
      <c r="U3" s="317"/>
      <c r="V3" s="317"/>
      <c r="X3" s="318" t="s">
        <v>1567</v>
      </c>
      <c r="Y3" s="318"/>
      <c r="Z3" s="318"/>
      <c r="AA3" s="318"/>
      <c r="AB3" s="318"/>
      <c r="AC3" s="318"/>
      <c r="AD3" s="318"/>
      <c r="AF3" s="317" t="s">
        <v>1947</v>
      </c>
      <c r="AG3" s="317"/>
      <c r="AH3" s="317"/>
      <c r="AI3" s="317"/>
      <c r="AJ3" s="317"/>
      <c r="AK3" s="317"/>
      <c r="AL3" s="317"/>
      <c r="AM3" s="317"/>
      <c r="AN3" s="317"/>
      <c r="AO3" s="317"/>
      <c r="AP3" s="317"/>
      <c r="AQ3" s="317"/>
      <c r="AR3" s="317"/>
      <c r="AS3" s="317"/>
      <c r="AT3" s="317"/>
      <c r="AU3" s="317"/>
    </row>
    <row r="4" spans="1:48" x14ac:dyDescent="0.25">
      <c r="A4" s="81" t="s">
        <v>2</v>
      </c>
      <c r="B4" s="81" t="s">
        <v>1597</v>
      </c>
      <c r="D4" s="81" t="s">
        <v>1637</v>
      </c>
      <c r="E4" s="81" t="s">
        <v>21</v>
      </c>
      <c r="F4" s="81" t="s">
        <v>1637</v>
      </c>
      <c r="G4" s="81" t="s">
        <v>23</v>
      </c>
      <c r="H4" s="75" t="s">
        <v>1952</v>
      </c>
      <c r="I4" s="81" t="s">
        <v>1637</v>
      </c>
      <c r="J4" s="81" t="s">
        <v>24</v>
      </c>
      <c r="K4" s="75" t="s">
        <v>1952</v>
      </c>
      <c r="L4" s="81" t="s">
        <v>1637</v>
      </c>
      <c r="M4" s="81" t="s">
        <v>1602</v>
      </c>
      <c r="N4" s="81" t="s">
        <v>1637</v>
      </c>
      <c r="O4" s="81" t="s">
        <v>28</v>
      </c>
      <c r="P4" s="176" t="s">
        <v>1952</v>
      </c>
      <c r="Q4" s="96" t="s">
        <v>1954</v>
      </c>
      <c r="R4" s="176" t="s">
        <v>1952</v>
      </c>
      <c r="S4" s="81" t="s">
        <v>1637</v>
      </c>
      <c r="T4" s="81" t="s">
        <v>1575</v>
      </c>
      <c r="U4" s="82" t="s">
        <v>1584</v>
      </c>
      <c r="V4" s="138" t="s">
        <v>1946</v>
      </c>
      <c r="W4" s="75" t="s">
        <v>1952</v>
      </c>
      <c r="X4" s="82" t="s">
        <v>1562</v>
      </c>
      <c r="Y4" s="83" t="s">
        <v>1563</v>
      </c>
      <c r="Z4" s="83" t="s">
        <v>1564</v>
      </c>
      <c r="AA4" s="83" t="s">
        <v>1565</v>
      </c>
      <c r="AB4" s="83" t="s">
        <v>1566</v>
      </c>
      <c r="AC4" s="83" t="s">
        <v>1576</v>
      </c>
      <c r="AD4" s="83" t="s">
        <v>1950</v>
      </c>
      <c r="AE4" s="75" t="s">
        <v>1952</v>
      </c>
      <c r="AF4" s="82" t="s">
        <v>1948</v>
      </c>
      <c r="AG4" s="82" t="s">
        <v>1945</v>
      </c>
      <c r="AH4" s="82" t="s">
        <v>11</v>
      </c>
      <c r="AI4" s="82" t="s">
        <v>1949</v>
      </c>
      <c r="AJ4" s="84" t="s">
        <v>1955</v>
      </c>
      <c r="AK4" s="84" t="s">
        <v>1956</v>
      </c>
      <c r="AL4" s="84" t="s">
        <v>1957</v>
      </c>
      <c r="AM4" s="84" t="s">
        <v>1958</v>
      </c>
      <c r="AN4" s="84" t="s">
        <v>1959</v>
      </c>
      <c r="AO4" s="84" t="s">
        <v>1960</v>
      </c>
      <c r="AP4" s="84" t="s">
        <v>1961</v>
      </c>
      <c r="AQ4" s="84" t="s">
        <v>1962</v>
      </c>
      <c r="AR4" s="84" t="s">
        <v>1963</v>
      </c>
      <c r="AS4" s="84" t="s">
        <v>1964</v>
      </c>
      <c r="AT4" s="85" t="s">
        <v>1965</v>
      </c>
      <c r="AU4" s="85" t="s">
        <v>1966</v>
      </c>
    </row>
    <row r="5" spans="1:48" ht="39.75" customHeight="1" x14ac:dyDescent="0.25">
      <c r="A5" s="86">
        <v>1</v>
      </c>
      <c r="B5" s="86" t="s">
        <v>1591</v>
      </c>
      <c r="D5" s="86" t="s">
        <v>109</v>
      </c>
      <c r="E5" s="86" t="s">
        <v>110</v>
      </c>
      <c r="F5" s="86" t="s">
        <v>512</v>
      </c>
      <c r="G5" s="86" t="s">
        <v>512</v>
      </c>
      <c r="I5" s="86" t="s">
        <v>1715</v>
      </c>
      <c r="J5" s="86" t="s">
        <v>1591</v>
      </c>
      <c r="L5" s="86" t="s">
        <v>501</v>
      </c>
      <c r="M5" s="86" t="s">
        <v>502</v>
      </c>
      <c r="N5" s="86" t="s">
        <v>503</v>
      </c>
      <c r="O5" s="86" t="s">
        <v>504</v>
      </c>
      <c r="P5" s="176" t="s">
        <v>112</v>
      </c>
      <c r="Q5" s="86" t="s">
        <v>111</v>
      </c>
      <c r="R5" s="176" t="str">
        <f>+"Director(a) "&amp;MID(Q5,14,100)</f>
        <v xml:space="preserve">Director(a) Primera Infancia </v>
      </c>
      <c r="S5" s="87" t="s">
        <v>112</v>
      </c>
      <c r="T5" s="177" t="s">
        <v>113</v>
      </c>
      <c r="U5" s="88">
        <v>1150000</v>
      </c>
      <c r="V5" s="136">
        <f>+VLOOKUP(AV5,Hoja1!$P$6:$R$26,3,FALSE)</f>
        <v>8.4210526315789489E-3</v>
      </c>
      <c r="X5" s="89" t="s">
        <v>1568</v>
      </c>
      <c r="Y5" s="89" t="s">
        <v>1568</v>
      </c>
      <c r="Z5" s="89" t="s">
        <v>1568</v>
      </c>
      <c r="AA5" s="89" t="s">
        <v>1568</v>
      </c>
      <c r="AB5" s="89" t="s">
        <v>1568</v>
      </c>
      <c r="AC5" s="89" t="s">
        <v>1568</v>
      </c>
      <c r="AD5" s="89" t="s">
        <v>1568</v>
      </c>
      <c r="AF5" s="89" t="s">
        <v>98</v>
      </c>
      <c r="AG5" s="89" t="s">
        <v>519</v>
      </c>
      <c r="AH5" s="89" t="s">
        <v>84</v>
      </c>
      <c r="AI5" s="89" t="s">
        <v>40</v>
      </c>
      <c r="AJ5" s="89"/>
      <c r="AK5" s="90" t="s">
        <v>1568</v>
      </c>
      <c r="AL5" s="90" t="s">
        <v>1568</v>
      </c>
      <c r="AM5" s="90" t="s">
        <v>1568</v>
      </c>
      <c r="AN5" s="90" t="s">
        <v>1568</v>
      </c>
      <c r="AO5" s="90" t="s">
        <v>1568</v>
      </c>
      <c r="AP5" s="90" t="s">
        <v>1568</v>
      </c>
      <c r="AQ5" s="90" t="s">
        <v>1568</v>
      </c>
      <c r="AR5" s="90" t="s">
        <v>1568</v>
      </c>
      <c r="AS5" s="90" t="s">
        <v>1568</v>
      </c>
      <c r="AT5" s="91" t="s">
        <v>1568</v>
      </c>
      <c r="AU5" s="91" t="s">
        <v>1568</v>
      </c>
      <c r="AV5" s="176" t="str">
        <f>+AG5&amp;AA5</f>
        <v>Productox</v>
      </c>
    </row>
    <row r="6" spans="1:48" ht="39.75" customHeight="1" x14ac:dyDescent="0.25">
      <c r="A6" s="86">
        <v>1</v>
      </c>
      <c r="B6" s="86" t="s">
        <v>1591</v>
      </c>
      <c r="D6" s="86" t="s">
        <v>109</v>
      </c>
      <c r="E6" s="86" t="s">
        <v>110</v>
      </c>
      <c r="F6" s="86" t="s">
        <v>512</v>
      </c>
      <c r="G6" s="86" t="s">
        <v>512</v>
      </c>
      <c r="I6" s="86" t="s">
        <v>1715</v>
      </c>
      <c r="J6" s="86" t="s">
        <v>1591</v>
      </c>
      <c r="L6" s="86" t="s">
        <v>501</v>
      </c>
      <c r="M6" s="86" t="s">
        <v>502</v>
      </c>
      <c r="N6" s="86" t="s">
        <v>503</v>
      </c>
      <c r="O6" s="86" t="s">
        <v>504</v>
      </c>
      <c r="P6" s="176" t="s">
        <v>114</v>
      </c>
      <c r="Q6" s="86" t="s">
        <v>111</v>
      </c>
      <c r="R6" s="176" t="str">
        <f t="shared" ref="R6:R55" si="0">+"Director(a) "&amp;MID(Q6,14,100)</f>
        <v xml:space="preserve">Director(a) Primera Infancia </v>
      </c>
      <c r="S6" s="87" t="s">
        <v>114</v>
      </c>
      <c r="T6" s="177" t="s">
        <v>2184</v>
      </c>
      <c r="U6" s="92">
        <v>0.09</v>
      </c>
      <c r="V6" s="136">
        <f>+VLOOKUP(AV6,Hoja1!$P$6:$R$26,3,FALSE)</f>
        <v>8.4210526315789489E-3</v>
      </c>
      <c r="X6" s="89" t="s">
        <v>1568</v>
      </c>
      <c r="Y6" s="89"/>
      <c r="Z6" s="89"/>
      <c r="AA6" s="89" t="s">
        <v>1568</v>
      </c>
      <c r="AB6" s="89" t="s">
        <v>1568</v>
      </c>
      <c r="AC6" s="89"/>
      <c r="AD6" s="89"/>
      <c r="AF6" s="89" t="s">
        <v>98</v>
      </c>
      <c r="AG6" s="89" t="s">
        <v>519</v>
      </c>
      <c r="AH6" s="89" t="s">
        <v>84</v>
      </c>
      <c r="AI6" s="89" t="s">
        <v>55</v>
      </c>
      <c r="AJ6" s="89"/>
      <c r="AK6" s="89"/>
      <c r="AL6" s="89"/>
      <c r="AM6" s="89"/>
      <c r="AN6" s="89"/>
      <c r="AO6" s="89"/>
      <c r="AP6" s="89"/>
      <c r="AQ6" s="89"/>
      <c r="AR6" s="90" t="s">
        <v>1568</v>
      </c>
      <c r="AS6" s="90" t="s">
        <v>1568</v>
      </c>
      <c r="AT6" s="91" t="s">
        <v>1568</v>
      </c>
      <c r="AU6" s="91" t="s">
        <v>1568</v>
      </c>
      <c r="AV6" s="176" t="str">
        <f t="shared" ref="AV6:AV69" si="1">+AG6&amp;AA6</f>
        <v>Productox</v>
      </c>
    </row>
    <row r="7" spans="1:48" ht="39.75" customHeight="1" x14ac:dyDescent="0.25">
      <c r="A7" s="86">
        <v>1</v>
      </c>
      <c r="B7" s="86" t="s">
        <v>1591</v>
      </c>
      <c r="D7" s="86" t="s">
        <v>109</v>
      </c>
      <c r="E7" s="86" t="s">
        <v>110</v>
      </c>
      <c r="F7" s="86" t="s">
        <v>512</v>
      </c>
      <c r="G7" s="86" t="s">
        <v>512</v>
      </c>
      <c r="I7" s="86" t="s">
        <v>1715</v>
      </c>
      <c r="J7" s="86" t="s">
        <v>1591</v>
      </c>
      <c r="L7" s="86" t="s">
        <v>501</v>
      </c>
      <c r="M7" s="86" t="s">
        <v>502</v>
      </c>
      <c r="N7" s="86" t="s">
        <v>503</v>
      </c>
      <c r="O7" s="86" t="s">
        <v>504</v>
      </c>
      <c r="P7" s="176" t="s">
        <v>115</v>
      </c>
      <c r="Q7" s="86" t="s">
        <v>111</v>
      </c>
      <c r="R7" s="176" t="str">
        <f t="shared" si="0"/>
        <v xml:space="preserve">Director(a) Primera Infancia </v>
      </c>
      <c r="S7" s="87" t="s">
        <v>115</v>
      </c>
      <c r="T7" s="177" t="s">
        <v>116</v>
      </c>
      <c r="U7" s="92">
        <v>0.8</v>
      </c>
      <c r="V7" s="136">
        <f>+VLOOKUP(AV7,Hoja1!$P$6:$R$26,3,FALSE)</f>
        <v>5.5813953488372094E-3</v>
      </c>
      <c r="X7" s="89" t="s">
        <v>1568</v>
      </c>
      <c r="Y7" s="89"/>
      <c r="Z7" s="89"/>
      <c r="AA7" s="89" t="s">
        <v>1568</v>
      </c>
      <c r="AB7" s="89" t="s">
        <v>1568</v>
      </c>
      <c r="AC7" s="89"/>
      <c r="AD7" s="89" t="s">
        <v>1568</v>
      </c>
      <c r="AF7" s="89" t="s">
        <v>98</v>
      </c>
      <c r="AG7" s="89" t="s">
        <v>533</v>
      </c>
      <c r="AH7" s="89" t="s">
        <v>71</v>
      </c>
      <c r="AI7" s="89" t="s">
        <v>55</v>
      </c>
      <c r="AJ7" s="89"/>
      <c r="AK7" s="89"/>
      <c r="AL7" s="89"/>
      <c r="AM7" s="89"/>
      <c r="AN7" s="89"/>
      <c r="AO7" s="89"/>
      <c r="AP7" s="89"/>
      <c r="AQ7" s="89"/>
      <c r="AR7" s="90" t="s">
        <v>1568</v>
      </c>
      <c r="AS7" s="93"/>
      <c r="AT7" s="94"/>
      <c r="AU7" s="91" t="s">
        <v>1568</v>
      </c>
      <c r="AV7" s="176" t="str">
        <f t="shared" si="1"/>
        <v>Gestiónx</v>
      </c>
    </row>
    <row r="8" spans="1:48" ht="39.75" customHeight="1" x14ac:dyDescent="0.25">
      <c r="A8" s="86">
        <v>1</v>
      </c>
      <c r="B8" s="86" t="s">
        <v>1591</v>
      </c>
      <c r="D8" s="86" t="s">
        <v>109</v>
      </c>
      <c r="E8" s="86" t="s">
        <v>110</v>
      </c>
      <c r="F8" s="86" t="s">
        <v>512</v>
      </c>
      <c r="G8" s="86" t="s">
        <v>512</v>
      </c>
      <c r="I8" s="86" t="s">
        <v>1715</v>
      </c>
      <c r="J8" s="86" t="s">
        <v>1591</v>
      </c>
      <c r="L8" s="86" t="s">
        <v>501</v>
      </c>
      <c r="M8" s="86" t="s">
        <v>502</v>
      </c>
      <c r="N8" s="86" t="s">
        <v>503</v>
      </c>
      <c r="O8" s="86" t="s">
        <v>504</v>
      </c>
      <c r="P8" s="176" t="s">
        <v>117</v>
      </c>
      <c r="Q8" s="86" t="s">
        <v>111</v>
      </c>
      <c r="R8" s="176" t="str">
        <f t="shared" si="0"/>
        <v xml:space="preserve">Director(a) Primera Infancia </v>
      </c>
      <c r="S8" s="87" t="s">
        <v>117</v>
      </c>
      <c r="T8" s="177" t="s">
        <v>118</v>
      </c>
      <c r="U8" s="92">
        <v>0.2</v>
      </c>
      <c r="V8" s="136">
        <f>+VLOOKUP(AV8,Hoja1!$P$6:$R$26,3,FALSE)</f>
        <v>8.4210526315789489E-3</v>
      </c>
      <c r="X8" s="89" t="s">
        <v>1568</v>
      </c>
      <c r="Y8" s="89"/>
      <c r="Z8" s="89"/>
      <c r="AA8" s="89" t="s">
        <v>1568</v>
      </c>
      <c r="AB8" s="89" t="s">
        <v>1568</v>
      </c>
      <c r="AC8" s="89" t="s">
        <v>1568</v>
      </c>
      <c r="AD8" s="89" t="s">
        <v>1568</v>
      </c>
      <c r="AF8" s="89" t="s">
        <v>98</v>
      </c>
      <c r="AG8" s="89" t="s">
        <v>519</v>
      </c>
      <c r="AH8" s="89" t="s">
        <v>84</v>
      </c>
      <c r="AI8" s="89" t="s">
        <v>55</v>
      </c>
      <c r="AJ8" s="89"/>
      <c r="AK8" s="89"/>
      <c r="AL8" s="89"/>
      <c r="AM8" s="89"/>
      <c r="AN8" s="89"/>
      <c r="AO8" s="89"/>
      <c r="AP8" s="89"/>
      <c r="AQ8" s="89"/>
      <c r="AR8" s="90" t="s">
        <v>1568</v>
      </c>
      <c r="AS8" s="90" t="s">
        <v>1568</v>
      </c>
      <c r="AT8" s="91" t="s">
        <v>1568</v>
      </c>
      <c r="AU8" s="91" t="s">
        <v>1568</v>
      </c>
      <c r="AV8" s="176" t="str">
        <f t="shared" si="1"/>
        <v>Productox</v>
      </c>
    </row>
    <row r="9" spans="1:48" ht="39.75" customHeight="1" x14ac:dyDescent="0.25">
      <c r="A9" s="86">
        <v>1</v>
      </c>
      <c r="B9" s="86" t="s">
        <v>1591</v>
      </c>
      <c r="D9" s="86" t="s">
        <v>109</v>
      </c>
      <c r="E9" s="86" t="s">
        <v>110</v>
      </c>
      <c r="F9" s="86" t="s">
        <v>512</v>
      </c>
      <c r="G9" s="86" t="s">
        <v>512</v>
      </c>
      <c r="I9" s="86" t="s">
        <v>1715</v>
      </c>
      <c r="J9" s="86" t="s">
        <v>1591</v>
      </c>
      <c r="L9" s="86" t="s">
        <v>501</v>
      </c>
      <c r="M9" s="86" t="s">
        <v>502</v>
      </c>
      <c r="N9" s="86" t="s">
        <v>503</v>
      </c>
      <c r="O9" s="86" t="s">
        <v>504</v>
      </c>
      <c r="P9" s="176" t="s">
        <v>119</v>
      </c>
      <c r="Q9" s="86" t="s">
        <v>111</v>
      </c>
      <c r="R9" s="176" t="str">
        <f t="shared" si="0"/>
        <v xml:space="preserve">Director(a) Primera Infancia </v>
      </c>
      <c r="S9" s="87" t="s">
        <v>119</v>
      </c>
      <c r="T9" s="177" t="s">
        <v>2095</v>
      </c>
      <c r="U9" s="88">
        <v>20000</v>
      </c>
      <c r="V9" s="136">
        <f>+VLOOKUP(AV9,Hoja1!$P$6:$R$26,3,FALSE)</f>
        <v>8.4210526315789489E-3</v>
      </c>
      <c r="X9" s="89" t="s">
        <v>1568</v>
      </c>
      <c r="Y9" s="89"/>
      <c r="Z9" s="89"/>
      <c r="AA9" s="89" t="s">
        <v>1568</v>
      </c>
      <c r="AB9" s="89" t="s">
        <v>1568</v>
      </c>
      <c r="AC9" s="89" t="s">
        <v>1568</v>
      </c>
      <c r="AD9" s="89" t="s">
        <v>1568</v>
      </c>
      <c r="AF9" s="89" t="s">
        <v>98</v>
      </c>
      <c r="AG9" s="89" t="s">
        <v>519</v>
      </c>
      <c r="AH9" s="89" t="s">
        <v>84</v>
      </c>
      <c r="AI9" s="89" t="s">
        <v>48</v>
      </c>
      <c r="AJ9" s="89"/>
      <c r="AK9" s="89"/>
      <c r="AL9" s="89"/>
      <c r="AM9" s="90" t="s">
        <v>1568</v>
      </c>
      <c r="AN9" s="90" t="s">
        <v>1568</v>
      </c>
      <c r="AO9" s="90" t="s">
        <v>1568</v>
      </c>
      <c r="AP9" s="90" t="s">
        <v>1568</v>
      </c>
      <c r="AQ9" s="90" t="s">
        <v>1568</v>
      </c>
      <c r="AR9" s="90" t="s">
        <v>1568</v>
      </c>
      <c r="AS9" s="90" t="s">
        <v>1568</v>
      </c>
      <c r="AT9" s="91" t="s">
        <v>1568</v>
      </c>
      <c r="AU9" s="91" t="s">
        <v>1568</v>
      </c>
      <c r="AV9" s="176" t="str">
        <f t="shared" si="1"/>
        <v>Productox</v>
      </c>
    </row>
    <row r="10" spans="1:48" ht="39.75" customHeight="1" x14ac:dyDescent="0.25">
      <c r="A10" s="86">
        <v>1</v>
      </c>
      <c r="B10" s="86" t="s">
        <v>1591</v>
      </c>
      <c r="D10" s="86" t="s">
        <v>109</v>
      </c>
      <c r="E10" s="86" t="s">
        <v>110</v>
      </c>
      <c r="F10" s="86" t="s">
        <v>512</v>
      </c>
      <c r="G10" s="86" t="s">
        <v>512</v>
      </c>
      <c r="I10" s="86" t="s">
        <v>1715</v>
      </c>
      <c r="J10" s="86" t="s">
        <v>1591</v>
      </c>
      <c r="L10" s="86" t="s">
        <v>501</v>
      </c>
      <c r="M10" s="86" t="s">
        <v>502</v>
      </c>
      <c r="N10" s="86" t="s">
        <v>503</v>
      </c>
      <c r="O10" s="86" t="s">
        <v>504</v>
      </c>
      <c r="P10" s="176" t="s">
        <v>120</v>
      </c>
      <c r="Q10" s="86" t="s">
        <v>111</v>
      </c>
      <c r="R10" s="176" t="str">
        <f t="shared" si="0"/>
        <v xml:space="preserve">Director(a) Primera Infancia </v>
      </c>
      <c r="S10" s="87" t="s">
        <v>120</v>
      </c>
      <c r="T10" s="177" t="s">
        <v>121</v>
      </c>
      <c r="U10" s="88">
        <v>50</v>
      </c>
      <c r="V10" s="136">
        <f>+VLOOKUP(AV10,Hoja1!$P$6:$R$26,3,FALSE)</f>
        <v>8.4210526315789489E-3</v>
      </c>
      <c r="X10" s="89" t="s">
        <v>1568</v>
      </c>
      <c r="Y10" s="89"/>
      <c r="Z10" s="89"/>
      <c r="AA10" s="89" t="s">
        <v>1568</v>
      </c>
      <c r="AB10" s="89" t="s">
        <v>1568</v>
      </c>
      <c r="AC10" s="89"/>
      <c r="AD10" s="89"/>
      <c r="AF10" s="89" t="s">
        <v>98</v>
      </c>
      <c r="AG10" s="89" t="s">
        <v>519</v>
      </c>
      <c r="AH10" s="89" t="s">
        <v>71</v>
      </c>
      <c r="AI10" s="89" t="s">
        <v>50</v>
      </c>
      <c r="AJ10" s="89"/>
      <c r="AK10" s="89"/>
      <c r="AL10" s="89"/>
      <c r="AM10" s="89"/>
      <c r="AN10" s="89"/>
      <c r="AO10" s="90" t="s">
        <v>1568</v>
      </c>
      <c r="AP10" s="93"/>
      <c r="AQ10" s="93"/>
      <c r="AR10" s="90" t="s">
        <v>1568</v>
      </c>
      <c r="AS10" s="93"/>
      <c r="AT10" s="94"/>
      <c r="AU10" s="91" t="s">
        <v>1568</v>
      </c>
      <c r="AV10" s="176" t="str">
        <f t="shared" si="1"/>
        <v>Productox</v>
      </c>
    </row>
    <row r="11" spans="1:48" ht="39.75" customHeight="1" x14ac:dyDescent="0.25">
      <c r="A11" s="86">
        <v>1</v>
      </c>
      <c r="B11" s="86" t="s">
        <v>1591</v>
      </c>
      <c r="D11" s="86" t="s">
        <v>109</v>
      </c>
      <c r="E11" s="86" t="s">
        <v>110</v>
      </c>
      <c r="F11" s="86" t="s">
        <v>512</v>
      </c>
      <c r="G11" s="86" t="s">
        <v>512</v>
      </c>
      <c r="I11" s="86" t="s">
        <v>1715</v>
      </c>
      <c r="J11" s="86" t="s">
        <v>1591</v>
      </c>
      <c r="L11" s="86" t="s">
        <v>501</v>
      </c>
      <c r="M11" s="86" t="s">
        <v>502</v>
      </c>
      <c r="N11" s="86" t="s">
        <v>503</v>
      </c>
      <c r="O11" s="86" t="s">
        <v>504</v>
      </c>
      <c r="P11" s="176" t="s">
        <v>122</v>
      </c>
      <c r="Q11" s="86" t="s">
        <v>111</v>
      </c>
      <c r="R11" s="176" t="str">
        <f t="shared" si="0"/>
        <v xml:space="preserve">Director(a) Primera Infancia </v>
      </c>
      <c r="S11" s="87" t="s">
        <v>122</v>
      </c>
      <c r="T11" s="177" t="s">
        <v>2101</v>
      </c>
      <c r="U11" s="88">
        <v>70</v>
      </c>
      <c r="V11" s="136">
        <f>+VLOOKUP(AV11,Hoja1!$P$6:$R$26,3,FALSE)</f>
        <v>5.5813953488372094E-3</v>
      </c>
      <c r="X11" s="89" t="s">
        <v>1568</v>
      </c>
      <c r="Y11" s="89"/>
      <c r="Z11" s="89"/>
      <c r="AA11" s="89" t="s">
        <v>1568</v>
      </c>
      <c r="AB11" s="89" t="s">
        <v>1568</v>
      </c>
      <c r="AC11" s="89" t="s">
        <v>1568</v>
      </c>
      <c r="AD11" s="89" t="s">
        <v>1568</v>
      </c>
      <c r="AF11" s="89" t="s">
        <v>98</v>
      </c>
      <c r="AG11" s="89" t="s">
        <v>533</v>
      </c>
      <c r="AH11" s="89" t="s">
        <v>84</v>
      </c>
      <c r="AI11" s="89" t="s">
        <v>47</v>
      </c>
      <c r="AJ11" s="89"/>
      <c r="AK11" s="89"/>
      <c r="AL11" s="90" t="s">
        <v>1568</v>
      </c>
      <c r="AM11" s="90" t="s">
        <v>1568</v>
      </c>
      <c r="AN11" s="90" t="s">
        <v>1568</v>
      </c>
      <c r="AO11" s="90" t="s">
        <v>1568</v>
      </c>
      <c r="AP11" s="90" t="s">
        <v>1568</v>
      </c>
      <c r="AQ11" s="90" t="s">
        <v>1568</v>
      </c>
      <c r="AR11" s="90" t="s">
        <v>1568</v>
      </c>
      <c r="AS11" s="90" t="s">
        <v>1568</v>
      </c>
      <c r="AT11" s="91" t="s">
        <v>1568</v>
      </c>
      <c r="AU11" s="91" t="s">
        <v>1568</v>
      </c>
      <c r="AV11" s="176" t="str">
        <f t="shared" si="1"/>
        <v>Gestiónx</v>
      </c>
    </row>
    <row r="12" spans="1:48" ht="39.75" customHeight="1" x14ac:dyDescent="0.25">
      <c r="A12" s="86">
        <v>1</v>
      </c>
      <c r="B12" s="86" t="s">
        <v>1591</v>
      </c>
      <c r="D12" s="86" t="s">
        <v>109</v>
      </c>
      <c r="E12" s="86" t="s">
        <v>110</v>
      </c>
      <c r="F12" s="86" t="s">
        <v>512</v>
      </c>
      <c r="G12" s="86" t="s">
        <v>512</v>
      </c>
      <c r="I12" s="86" t="s">
        <v>1715</v>
      </c>
      <c r="J12" s="86" t="s">
        <v>1591</v>
      </c>
      <c r="L12" s="86" t="s">
        <v>501</v>
      </c>
      <c r="M12" s="86" t="s">
        <v>502</v>
      </c>
      <c r="N12" s="86" t="s">
        <v>503</v>
      </c>
      <c r="O12" s="86" t="s">
        <v>504</v>
      </c>
      <c r="P12" s="176" t="s">
        <v>123</v>
      </c>
      <c r="Q12" s="86" t="s">
        <v>111</v>
      </c>
      <c r="R12" s="176" t="str">
        <f t="shared" si="0"/>
        <v xml:space="preserve">Director(a) Primera Infancia </v>
      </c>
      <c r="S12" s="87" t="s">
        <v>123</v>
      </c>
      <c r="T12" s="177" t="s">
        <v>1910</v>
      </c>
      <c r="U12" s="92">
        <v>0.5</v>
      </c>
      <c r="V12" s="136">
        <f>+VLOOKUP(AV12,Hoja1!$P$6:$R$26,3,FALSE)</f>
        <v>5.5813953488372094E-3</v>
      </c>
      <c r="X12" s="89" t="s">
        <v>1568</v>
      </c>
      <c r="Y12" s="89"/>
      <c r="Z12" s="89"/>
      <c r="AA12" s="89" t="s">
        <v>1568</v>
      </c>
      <c r="AB12" s="89" t="s">
        <v>1568</v>
      </c>
      <c r="AC12" s="89" t="s">
        <v>1568</v>
      </c>
      <c r="AD12" s="89" t="s">
        <v>1568</v>
      </c>
      <c r="AF12" s="89" t="s">
        <v>98</v>
      </c>
      <c r="AG12" s="89" t="s">
        <v>533</v>
      </c>
      <c r="AH12" s="89" t="s">
        <v>84</v>
      </c>
      <c r="AI12" s="89" t="s">
        <v>47</v>
      </c>
      <c r="AJ12" s="89"/>
      <c r="AK12" s="89"/>
      <c r="AL12" s="90" t="s">
        <v>1568</v>
      </c>
      <c r="AM12" s="90" t="s">
        <v>1568</v>
      </c>
      <c r="AN12" s="90" t="s">
        <v>1568</v>
      </c>
      <c r="AO12" s="90" t="s">
        <v>1568</v>
      </c>
      <c r="AP12" s="90" t="s">
        <v>1568</v>
      </c>
      <c r="AQ12" s="90" t="s">
        <v>1568</v>
      </c>
      <c r="AR12" s="90" t="s">
        <v>1568</v>
      </c>
      <c r="AS12" s="90" t="s">
        <v>1568</v>
      </c>
      <c r="AT12" s="91" t="s">
        <v>1568</v>
      </c>
      <c r="AU12" s="91" t="s">
        <v>1568</v>
      </c>
      <c r="AV12" s="176" t="str">
        <f t="shared" si="1"/>
        <v>Gestiónx</v>
      </c>
    </row>
    <row r="13" spans="1:48" ht="39.75" customHeight="1" x14ac:dyDescent="0.25">
      <c r="A13" s="86">
        <v>1</v>
      </c>
      <c r="B13" s="86" t="s">
        <v>1591</v>
      </c>
      <c r="D13" s="86" t="s">
        <v>109</v>
      </c>
      <c r="E13" s="86" t="s">
        <v>110</v>
      </c>
      <c r="F13" s="86" t="s">
        <v>512</v>
      </c>
      <c r="G13" s="86" t="s">
        <v>512</v>
      </c>
      <c r="I13" s="86" t="s">
        <v>1715</v>
      </c>
      <c r="J13" s="86" t="s">
        <v>1591</v>
      </c>
      <c r="L13" s="86" t="s">
        <v>501</v>
      </c>
      <c r="M13" s="86" t="s">
        <v>502</v>
      </c>
      <c r="N13" s="86" t="s">
        <v>503</v>
      </c>
      <c r="O13" s="86" t="s">
        <v>504</v>
      </c>
      <c r="P13" s="176" t="s">
        <v>125</v>
      </c>
      <c r="Q13" s="86" t="s">
        <v>111</v>
      </c>
      <c r="R13" s="176" t="str">
        <f t="shared" si="0"/>
        <v xml:space="preserve">Director(a) Primera Infancia </v>
      </c>
      <c r="S13" s="87" t="s">
        <v>125</v>
      </c>
      <c r="T13" s="177" t="s">
        <v>126</v>
      </c>
      <c r="U13" s="88">
        <v>54000</v>
      </c>
      <c r="V13" s="136">
        <f>+VLOOKUP(AV13,Hoja1!$P$6:$R$26,3,FALSE)</f>
        <v>8.4210526315789489E-3</v>
      </c>
      <c r="X13" s="89" t="s">
        <v>1568</v>
      </c>
      <c r="Y13" s="89" t="s">
        <v>1568</v>
      </c>
      <c r="Z13" s="89"/>
      <c r="AA13" s="89" t="s">
        <v>1568</v>
      </c>
      <c r="AB13" s="89" t="s">
        <v>1568</v>
      </c>
      <c r="AC13" s="89"/>
      <c r="AD13" s="89"/>
      <c r="AF13" s="89" t="s">
        <v>98</v>
      </c>
      <c r="AG13" s="89" t="s">
        <v>519</v>
      </c>
      <c r="AH13" s="89" t="s">
        <v>84</v>
      </c>
      <c r="AI13" s="89" t="s">
        <v>49</v>
      </c>
      <c r="AJ13" s="89"/>
      <c r="AK13" s="89"/>
      <c r="AL13" s="89"/>
      <c r="AM13" s="89"/>
      <c r="AN13" s="90" t="s">
        <v>1568</v>
      </c>
      <c r="AO13" s="90" t="s">
        <v>1568</v>
      </c>
      <c r="AP13" s="90" t="s">
        <v>1568</v>
      </c>
      <c r="AQ13" s="90" t="s">
        <v>1568</v>
      </c>
      <c r="AR13" s="90" t="s">
        <v>1568</v>
      </c>
      <c r="AS13" s="90" t="s">
        <v>1568</v>
      </c>
      <c r="AT13" s="91" t="s">
        <v>1568</v>
      </c>
      <c r="AU13" s="91" t="s">
        <v>1568</v>
      </c>
      <c r="AV13" s="176" t="str">
        <f t="shared" si="1"/>
        <v>Productox</v>
      </c>
    </row>
    <row r="14" spans="1:48" ht="39.75" customHeight="1" x14ac:dyDescent="0.25">
      <c r="A14" s="86">
        <v>1</v>
      </c>
      <c r="B14" s="86" t="s">
        <v>1591</v>
      </c>
      <c r="D14" s="86" t="s">
        <v>109</v>
      </c>
      <c r="E14" s="86" t="s">
        <v>110</v>
      </c>
      <c r="F14" s="86" t="s">
        <v>512</v>
      </c>
      <c r="G14" s="86" t="s">
        <v>512</v>
      </c>
      <c r="I14" s="86" t="s">
        <v>1715</v>
      </c>
      <c r="J14" s="86" t="s">
        <v>1591</v>
      </c>
      <c r="L14" s="86" t="s">
        <v>512</v>
      </c>
      <c r="M14" s="86" t="s">
        <v>512</v>
      </c>
      <c r="N14" s="86" t="s">
        <v>512</v>
      </c>
      <c r="O14" s="86" t="s">
        <v>512</v>
      </c>
      <c r="P14" s="176" t="s">
        <v>127</v>
      </c>
      <c r="Q14" s="86" t="s">
        <v>111</v>
      </c>
      <c r="R14" s="176" t="str">
        <f t="shared" si="0"/>
        <v xml:space="preserve">Director(a) Primera Infancia </v>
      </c>
      <c r="S14" s="87" t="s">
        <v>127</v>
      </c>
      <c r="T14" s="177" t="s">
        <v>128</v>
      </c>
      <c r="U14" s="88">
        <v>777706</v>
      </c>
      <c r="V14" s="136">
        <f>+VLOOKUP(AV14,Hoja1!$P$6:$R$26,3,FALSE)</f>
        <v>1.8181818181818186E-3</v>
      </c>
      <c r="X14" s="89" t="s">
        <v>1568</v>
      </c>
      <c r="Y14" s="89" t="s">
        <v>1568</v>
      </c>
      <c r="Z14" s="89" t="s">
        <v>1568</v>
      </c>
      <c r="AA14" s="89"/>
      <c r="AB14" s="89"/>
      <c r="AC14" s="89"/>
      <c r="AD14" s="89"/>
      <c r="AF14" s="89" t="s">
        <v>98</v>
      </c>
      <c r="AG14" s="89" t="s">
        <v>519</v>
      </c>
      <c r="AH14" s="89" t="s">
        <v>84</v>
      </c>
      <c r="AI14" s="89" t="s">
        <v>40</v>
      </c>
      <c r="AJ14" s="89"/>
      <c r="AK14" s="90" t="s">
        <v>1568</v>
      </c>
      <c r="AL14" s="90" t="s">
        <v>1568</v>
      </c>
      <c r="AM14" s="90" t="s">
        <v>1568</v>
      </c>
      <c r="AN14" s="90" t="s">
        <v>1568</v>
      </c>
      <c r="AO14" s="90" t="s">
        <v>1568</v>
      </c>
      <c r="AP14" s="90" t="s">
        <v>1568</v>
      </c>
      <c r="AQ14" s="90" t="s">
        <v>1568</v>
      </c>
      <c r="AR14" s="90" t="s">
        <v>1568</v>
      </c>
      <c r="AS14" s="90" t="s">
        <v>1568</v>
      </c>
      <c r="AT14" s="91" t="s">
        <v>1568</v>
      </c>
      <c r="AU14" s="91" t="s">
        <v>1568</v>
      </c>
      <c r="AV14" s="176" t="str">
        <f t="shared" si="1"/>
        <v>Producto</v>
      </c>
    </row>
    <row r="15" spans="1:48" ht="39.75" customHeight="1" x14ac:dyDescent="0.25">
      <c r="A15" s="86">
        <v>1</v>
      </c>
      <c r="B15" s="86" t="s">
        <v>1591</v>
      </c>
      <c r="D15" s="86" t="s">
        <v>109</v>
      </c>
      <c r="E15" s="86" t="s">
        <v>110</v>
      </c>
      <c r="F15" s="86" t="s">
        <v>512</v>
      </c>
      <c r="G15" s="86" t="s">
        <v>512</v>
      </c>
      <c r="I15" s="86" t="s">
        <v>1715</v>
      </c>
      <c r="J15" s="86" t="s">
        <v>1591</v>
      </c>
      <c r="L15" s="86" t="s">
        <v>512</v>
      </c>
      <c r="M15" s="86" t="s">
        <v>512</v>
      </c>
      <c r="N15" s="86" t="s">
        <v>512</v>
      </c>
      <c r="O15" s="86" t="s">
        <v>512</v>
      </c>
      <c r="P15" s="176" t="s">
        <v>129</v>
      </c>
      <c r="Q15" s="86" t="s">
        <v>111</v>
      </c>
      <c r="R15" s="176" t="str">
        <f t="shared" si="0"/>
        <v xml:space="preserve">Director(a) Primera Infancia </v>
      </c>
      <c r="S15" s="87" t="s">
        <v>129</v>
      </c>
      <c r="T15" s="177" t="s">
        <v>2108</v>
      </c>
      <c r="U15" s="88">
        <v>2236658</v>
      </c>
      <c r="V15" s="136">
        <f>+VLOOKUP(AV15,Hoja1!$P$6:$R$26,3,FALSE)</f>
        <v>1.8181818181818186E-3</v>
      </c>
      <c r="X15" s="89" t="s">
        <v>1568</v>
      </c>
      <c r="Y15" s="89" t="s">
        <v>1568</v>
      </c>
      <c r="Z15" s="89"/>
      <c r="AA15" s="89"/>
      <c r="AB15" s="89"/>
      <c r="AC15" s="89"/>
      <c r="AD15" s="89"/>
      <c r="AF15" s="89" t="s">
        <v>98</v>
      </c>
      <c r="AG15" s="89" t="s">
        <v>519</v>
      </c>
      <c r="AH15" s="89" t="s">
        <v>71</v>
      </c>
      <c r="AI15" s="89" t="s">
        <v>49</v>
      </c>
      <c r="AJ15" s="89"/>
      <c r="AK15" s="89"/>
      <c r="AL15" s="89"/>
      <c r="AM15" s="89"/>
      <c r="AN15" s="90" t="s">
        <v>1568</v>
      </c>
      <c r="AO15" s="89"/>
      <c r="AP15" s="89"/>
      <c r="AQ15" s="90" t="s">
        <v>1568</v>
      </c>
      <c r="AR15" s="89"/>
      <c r="AS15" s="89"/>
      <c r="AT15" s="91" t="s">
        <v>1568</v>
      </c>
      <c r="AU15" s="89"/>
      <c r="AV15" s="176" t="str">
        <f t="shared" si="1"/>
        <v>Producto</v>
      </c>
    </row>
    <row r="16" spans="1:48" ht="39.75" customHeight="1" x14ac:dyDescent="0.25">
      <c r="A16" s="86">
        <v>1</v>
      </c>
      <c r="B16" s="86" t="s">
        <v>1591</v>
      </c>
      <c r="D16" s="86" t="s">
        <v>109</v>
      </c>
      <c r="E16" s="86" t="s">
        <v>110</v>
      </c>
      <c r="F16" s="86" t="s">
        <v>512</v>
      </c>
      <c r="G16" s="86" t="s">
        <v>512</v>
      </c>
      <c r="I16" s="86" t="s">
        <v>1715</v>
      </c>
      <c r="J16" s="86" t="s">
        <v>1591</v>
      </c>
      <c r="L16" s="86" t="s">
        <v>512</v>
      </c>
      <c r="M16" s="86" t="s">
        <v>512</v>
      </c>
      <c r="N16" s="86" t="s">
        <v>512</v>
      </c>
      <c r="O16" s="86" t="s">
        <v>512</v>
      </c>
      <c r="P16" s="176" t="s">
        <v>130</v>
      </c>
      <c r="Q16" s="86" t="s">
        <v>111</v>
      </c>
      <c r="R16" s="176" t="str">
        <f t="shared" si="0"/>
        <v xml:space="preserve">Director(a) Primera Infancia </v>
      </c>
      <c r="S16" s="87" t="s">
        <v>130</v>
      </c>
      <c r="T16" s="177" t="s">
        <v>131</v>
      </c>
      <c r="U16" s="88">
        <v>1150000</v>
      </c>
      <c r="V16" s="136">
        <f>+VLOOKUP(AV16,Hoja1!$P$6:$R$26,3,FALSE)</f>
        <v>1.8181818181818186E-3</v>
      </c>
      <c r="X16" s="89" t="s">
        <v>1568</v>
      </c>
      <c r="Y16" s="89" t="s">
        <v>1568</v>
      </c>
      <c r="Z16" s="89"/>
      <c r="AA16" s="89"/>
      <c r="AB16" s="89"/>
      <c r="AC16" s="89"/>
      <c r="AD16" s="89"/>
      <c r="AF16" s="89" t="s">
        <v>98</v>
      </c>
      <c r="AG16" s="89" t="s">
        <v>519</v>
      </c>
      <c r="AH16" s="89" t="s">
        <v>84</v>
      </c>
      <c r="AI16" s="89" t="s">
        <v>49</v>
      </c>
      <c r="AJ16" s="89"/>
      <c r="AK16" s="89"/>
      <c r="AL16" s="89"/>
      <c r="AM16" s="89"/>
      <c r="AN16" s="90" t="s">
        <v>1568</v>
      </c>
      <c r="AO16" s="90" t="s">
        <v>1568</v>
      </c>
      <c r="AP16" s="90" t="s">
        <v>1568</v>
      </c>
      <c r="AQ16" s="90" t="s">
        <v>1568</v>
      </c>
      <c r="AR16" s="90" t="s">
        <v>1568</v>
      </c>
      <c r="AS16" s="90" t="s">
        <v>1568</v>
      </c>
      <c r="AT16" s="91" t="s">
        <v>1568</v>
      </c>
      <c r="AU16" s="91" t="s">
        <v>1568</v>
      </c>
      <c r="AV16" s="176" t="str">
        <f t="shared" si="1"/>
        <v>Producto</v>
      </c>
    </row>
    <row r="17" spans="1:48" ht="39.75" customHeight="1" x14ac:dyDescent="0.25">
      <c r="A17" s="86">
        <v>1</v>
      </c>
      <c r="B17" s="86" t="s">
        <v>1591</v>
      </c>
      <c r="D17" s="86" t="s">
        <v>109</v>
      </c>
      <c r="E17" s="86" t="s">
        <v>110</v>
      </c>
      <c r="F17" s="86" t="s">
        <v>512</v>
      </c>
      <c r="G17" s="86" t="s">
        <v>512</v>
      </c>
      <c r="I17" s="86" t="s">
        <v>1715</v>
      </c>
      <c r="J17" s="86" t="s">
        <v>1591</v>
      </c>
      <c r="L17" s="86" t="s">
        <v>512</v>
      </c>
      <c r="M17" s="86" t="s">
        <v>512</v>
      </c>
      <c r="N17" s="86" t="s">
        <v>512</v>
      </c>
      <c r="O17" s="86" t="s">
        <v>512</v>
      </c>
      <c r="P17" s="176" t="s">
        <v>132</v>
      </c>
      <c r="Q17" s="86" t="s">
        <v>111</v>
      </c>
      <c r="R17" s="176" t="str">
        <f t="shared" si="0"/>
        <v xml:space="preserve">Director(a) Primera Infancia </v>
      </c>
      <c r="S17" s="87" t="s">
        <v>132</v>
      </c>
      <c r="T17" s="177" t="s">
        <v>133</v>
      </c>
      <c r="U17" s="88">
        <v>1150000</v>
      </c>
      <c r="V17" s="136">
        <f>+VLOOKUP(AV17,Hoja1!$P$6:$R$26,3,FALSE)</f>
        <v>1.8181818181818186E-3</v>
      </c>
      <c r="X17" s="89" t="s">
        <v>1568</v>
      </c>
      <c r="Y17" s="89" t="s">
        <v>1568</v>
      </c>
      <c r="Z17" s="89"/>
      <c r="AA17" s="89"/>
      <c r="AB17" s="89"/>
      <c r="AC17" s="89"/>
      <c r="AD17" s="89"/>
      <c r="AF17" s="89" t="s">
        <v>98</v>
      </c>
      <c r="AG17" s="89" t="s">
        <v>519</v>
      </c>
      <c r="AH17" s="89" t="s">
        <v>84</v>
      </c>
      <c r="AI17" s="89" t="s">
        <v>49</v>
      </c>
      <c r="AJ17" s="89"/>
      <c r="AK17" s="89"/>
      <c r="AL17" s="89"/>
      <c r="AM17" s="89"/>
      <c r="AN17" s="90" t="s">
        <v>1568</v>
      </c>
      <c r="AO17" s="90" t="s">
        <v>1568</v>
      </c>
      <c r="AP17" s="90" t="s">
        <v>1568</v>
      </c>
      <c r="AQ17" s="90" t="s">
        <v>1568</v>
      </c>
      <c r="AR17" s="90" t="s">
        <v>1568</v>
      </c>
      <c r="AS17" s="90" t="s">
        <v>1568</v>
      </c>
      <c r="AT17" s="91" t="s">
        <v>1568</v>
      </c>
      <c r="AU17" s="91" t="s">
        <v>1568</v>
      </c>
      <c r="AV17" s="176" t="str">
        <f t="shared" si="1"/>
        <v>Producto</v>
      </c>
    </row>
    <row r="18" spans="1:48" ht="39.75" customHeight="1" x14ac:dyDescent="0.25">
      <c r="A18" s="86">
        <v>1</v>
      </c>
      <c r="B18" s="86" t="s">
        <v>1591</v>
      </c>
      <c r="D18" s="86" t="s">
        <v>109</v>
      </c>
      <c r="E18" s="86" t="s">
        <v>110</v>
      </c>
      <c r="F18" s="86" t="s">
        <v>512</v>
      </c>
      <c r="G18" s="86" t="s">
        <v>512</v>
      </c>
      <c r="I18" s="86" t="s">
        <v>1715</v>
      </c>
      <c r="J18" s="86" t="s">
        <v>1591</v>
      </c>
      <c r="L18" s="86" t="s">
        <v>512</v>
      </c>
      <c r="M18" s="86" t="s">
        <v>512</v>
      </c>
      <c r="N18" s="86" t="s">
        <v>512</v>
      </c>
      <c r="O18" s="86" t="s">
        <v>512</v>
      </c>
      <c r="P18" s="176" t="s">
        <v>134</v>
      </c>
      <c r="Q18" s="86" t="s">
        <v>111</v>
      </c>
      <c r="R18" s="176" t="str">
        <f t="shared" si="0"/>
        <v xml:space="preserve">Director(a) Primera Infancia </v>
      </c>
      <c r="S18" s="87" t="s">
        <v>134</v>
      </c>
      <c r="T18" s="177" t="s">
        <v>135</v>
      </c>
      <c r="U18" s="92">
        <v>1</v>
      </c>
      <c r="V18" s="136">
        <f>+VLOOKUP(AV18,Hoja1!$P$6:$R$26,3,FALSE)</f>
        <v>3.7499999999999999E-3</v>
      </c>
      <c r="X18" s="89" t="s">
        <v>1568</v>
      </c>
      <c r="Y18" s="89" t="s">
        <v>1568</v>
      </c>
      <c r="Z18" s="89"/>
      <c r="AA18" s="89"/>
      <c r="AB18" s="89"/>
      <c r="AC18" s="89"/>
      <c r="AD18" s="89"/>
      <c r="AF18" s="89" t="s">
        <v>685</v>
      </c>
      <c r="AG18" s="89" t="s">
        <v>103</v>
      </c>
      <c r="AH18" s="89" t="s">
        <v>104</v>
      </c>
      <c r="AI18" s="89" t="s">
        <v>50</v>
      </c>
      <c r="AJ18" s="89"/>
      <c r="AK18" s="89"/>
      <c r="AL18" s="89"/>
      <c r="AM18" s="89"/>
      <c r="AN18" s="89"/>
      <c r="AO18" s="90" t="s">
        <v>1568</v>
      </c>
      <c r="AP18" s="93"/>
      <c r="AQ18" s="93"/>
      <c r="AR18" s="93"/>
      <c r="AS18" s="93"/>
      <c r="AT18" s="94"/>
      <c r="AU18" s="91" t="s">
        <v>1568</v>
      </c>
      <c r="AV18" s="176" t="str">
        <f t="shared" si="1"/>
        <v>Resultado</v>
      </c>
    </row>
    <row r="19" spans="1:48" ht="39.75" customHeight="1" x14ac:dyDescent="0.25">
      <c r="A19" s="477">
        <v>1</v>
      </c>
      <c r="B19" s="477" t="s">
        <v>1591</v>
      </c>
      <c r="C19" s="478"/>
      <c r="D19" s="477" t="s">
        <v>109</v>
      </c>
      <c r="E19" s="477" t="s">
        <v>110</v>
      </c>
      <c r="F19" s="477" t="s">
        <v>512</v>
      </c>
      <c r="G19" s="477" t="s">
        <v>512</v>
      </c>
      <c r="H19" s="478"/>
      <c r="I19" s="477" t="s">
        <v>1715</v>
      </c>
      <c r="J19" s="477" t="s">
        <v>1591</v>
      </c>
      <c r="K19" s="478"/>
      <c r="L19" s="477" t="s">
        <v>512</v>
      </c>
      <c r="M19" s="477" t="s">
        <v>512</v>
      </c>
      <c r="N19" s="477" t="s">
        <v>512</v>
      </c>
      <c r="O19" s="477" t="s">
        <v>512</v>
      </c>
      <c r="P19" s="478" t="s">
        <v>136</v>
      </c>
      <c r="Q19" s="477" t="s">
        <v>111</v>
      </c>
      <c r="R19" s="478" t="str">
        <f t="shared" si="0"/>
        <v xml:space="preserve">Director(a) Primera Infancia </v>
      </c>
      <c r="S19" s="477" t="s">
        <v>136</v>
      </c>
      <c r="T19" s="479" t="s">
        <v>137</v>
      </c>
      <c r="U19" s="480">
        <v>426000</v>
      </c>
      <c r="V19" s="481">
        <f>+VLOOKUP(AV19,Hoja1!$P$6:$R$26,3,FALSE)</f>
        <v>1.8181818181818186E-3</v>
      </c>
      <c r="W19" s="478"/>
      <c r="X19" s="482" t="s">
        <v>1568</v>
      </c>
      <c r="Y19" s="482" t="s">
        <v>1568</v>
      </c>
      <c r="Z19" s="482"/>
      <c r="AA19" s="482"/>
      <c r="AB19" s="482"/>
      <c r="AC19" s="482"/>
      <c r="AD19" s="482"/>
      <c r="AE19" s="478"/>
      <c r="AF19" s="482" t="s">
        <v>98</v>
      </c>
      <c r="AG19" s="482" t="s">
        <v>519</v>
      </c>
      <c r="AH19" s="482" t="s">
        <v>84</v>
      </c>
      <c r="AI19" s="482" t="s">
        <v>50</v>
      </c>
      <c r="AJ19" s="482"/>
      <c r="AK19" s="482"/>
      <c r="AL19" s="482"/>
      <c r="AM19" s="482"/>
      <c r="AN19" s="482"/>
      <c r="AO19" s="482" t="s">
        <v>1568</v>
      </c>
      <c r="AP19" s="482"/>
      <c r="AQ19" s="482"/>
      <c r="AR19" s="482"/>
      <c r="AS19" s="482"/>
      <c r="AT19" s="482"/>
      <c r="AU19" s="482"/>
      <c r="AV19" s="176" t="str">
        <f t="shared" si="1"/>
        <v>Producto</v>
      </c>
    </row>
    <row r="20" spans="1:48" ht="39.75" customHeight="1" x14ac:dyDescent="0.25">
      <c r="A20" s="86">
        <v>1</v>
      </c>
      <c r="B20" s="86" t="s">
        <v>1591</v>
      </c>
      <c r="D20" s="86" t="s">
        <v>109</v>
      </c>
      <c r="E20" s="86" t="s">
        <v>110</v>
      </c>
      <c r="F20" s="86" t="s">
        <v>512</v>
      </c>
      <c r="G20" s="86" t="s">
        <v>512</v>
      </c>
      <c r="I20" s="86" t="s">
        <v>1715</v>
      </c>
      <c r="J20" s="86" t="s">
        <v>1591</v>
      </c>
      <c r="L20" s="86" t="s">
        <v>512</v>
      </c>
      <c r="M20" s="86" t="s">
        <v>512</v>
      </c>
      <c r="N20" s="86" t="s">
        <v>512</v>
      </c>
      <c r="O20" s="86" t="s">
        <v>512</v>
      </c>
      <c r="P20" s="176" t="s">
        <v>138</v>
      </c>
      <c r="Q20" s="86" t="s">
        <v>111</v>
      </c>
      <c r="R20" s="176" t="str">
        <f t="shared" si="0"/>
        <v xml:space="preserve">Director(a) Primera Infancia </v>
      </c>
      <c r="S20" s="87" t="s">
        <v>138</v>
      </c>
      <c r="T20" s="177" t="s">
        <v>139</v>
      </c>
      <c r="U20" s="88">
        <v>1150000</v>
      </c>
      <c r="V20" s="136">
        <f>+VLOOKUP(AV20,Hoja1!$P$6:$R$26,3,FALSE)</f>
        <v>1.8181818181818186E-3</v>
      </c>
      <c r="X20" s="89" t="s">
        <v>1568</v>
      </c>
      <c r="Y20" s="89" t="s">
        <v>1568</v>
      </c>
      <c r="Z20" s="89" t="s">
        <v>1568</v>
      </c>
      <c r="AA20" s="89"/>
      <c r="AB20" s="89"/>
      <c r="AC20" s="89"/>
      <c r="AD20" s="89"/>
      <c r="AF20" s="89" t="s">
        <v>98</v>
      </c>
      <c r="AG20" s="89" t="s">
        <v>519</v>
      </c>
      <c r="AH20" s="89" t="s">
        <v>84</v>
      </c>
      <c r="AI20" s="89" t="s">
        <v>50</v>
      </c>
      <c r="AJ20" s="89"/>
      <c r="AK20" s="89"/>
      <c r="AL20" s="89"/>
      <c r="AM20" s="89"/>
      <c r="AN20" s="89"/>
      <c r="AO20" s="90" t="s">
        <v>1568</v>
      </c>
      <c r="AP20" s="90" t="s">
        <v>1568</v>
      </c>
      <c r="AQ20" s="90" t="s">
        <v>1568</v>
      </c>
      <c r="AR20" s="90" t="s">
        <v>1568</v>
      </c>
      <c r="AS20" s="90" t="s">
        <v>1568</v>
      </c>
      <c r="AT20" s="91" t="s">
        <v>1568</v>
      </c>
      <c r="AU20" s="91" t="s">
        <v>1568</v>
      </c>
      <c r="AV20" s="176" t="str">
        <f t="shared" si="1"/>
        <v>Producto</v>
      </c>
    </row>
    <row r="21" spans="1:48" ht="39.75" customHeight="1" x14ac:dyDescent="0.25">
      <c r="A21" s="86">
        <v>1</v>
      </c>
      <c r="B21" s="86" t="s">
        <v>1591</v>
      </c>
      <c r="D21" s="86" t="s">
        <v>109</v>
      </c>
      <c r="E21" s="86" t="s">
        <v>110</v>
      </c>
      <c r="F21" s="86" t="s">
        <v>512</v>
      </c>
      <c r="G21" s="86" t="s">
        <v>512</v>
      </c>
      <c r="I21" s="86" t="s">
        <v>1715</v>
      </c>
      <c r="J21" s="86" t="s">
        <v>1591</v>
      </c>
      <c r="L21" s="86" t="s">
        <v>512</v>
      </c>
      <c r="M21" s="86" t="s">
        <v>512</v>
      </c>
      <c r="N21" s="86" t="s">
        <v>512</v>
      </c>
      <c r="O21" s="86" t="s">
        <v>512</v>
      </c>
      <c r="P21" s="176" t="s">
        <v>140</v>
      </c>
      <c r="Q21" s="86" t="s">
        <v>111</v>
      </c>
      <c r="R21" s="176" t="str">
        <f t="shared" si="0"/>
        <v xml:space="preserve">Director(a) Primera Infancia </v>
      </c>
      <c r="S21" s="87" t="s">
        <v>140</v>
      </c>
      <c r="T21" s="177" t="s">
        <v>141</v>
      </c>
      <c r="U21" s="88">
        <v>117698</v>
      </c>
      <c r="V21" s="136">
        <f>+VLOOKUP(AV21,Hoja1!$P$6:$R$26,3,FALSE)</f>
        <v>1.8181818181818186E-3</v>
      </c>
      <c r="X21" s="89" t="s">
        <v>1568</v>
      </c>
      <c r="Y21" s="89" t="s">
        <v>1568</v>
      </c>
      <c r="Z21" s="89" t="s">
        <v>1568</v>
      </c>
      <c r="AA21" s="89"/>
      <c r="AB21" s="89"/>
      <c r="AC21" s="89"/>
      <c r="AD21" s="89"/>
      <c r="AF21" s="89" t="s">
        <v>98</v>
      </c>
      <c r="AG21" s="89" t="s">
        <v>519</v>
      </c>
      <c r="AH21" s="89" t="s">
        <v>513</v>
      </c>
      <c r="AI21" s="89" t="s">
        <v>48</v>
      </c>
      <c r="AJ21" s="89"/>
      <c r="AK21" s="89"/>
      <c r="AL21" s="89"/>
      <c r="AM21" s="90" t="s">
        <v>1568</v>
      </c>
      <c r="AN21" s="93"/>
      <c r="AO21" s="90" t="s">
        <v>1568</v>
      </c>
      <c r="AP21" s="93"/>
      <c r="AQ21" s="90" t="s">
        <v>1568</v>
      </c>
      <c r="AR21" s="93"/>
      <c r="AS21" s="90" t="s">
        <v>1568</v>
      </c>
      <c r="AT21" s="94"/>
      <c r="AU21" s="91" t="s">
        <v>1568</v>
      </c>
      <c r="AV21" s="176" t="str">
        <f t="shared" si="1"/>
        <v>Producto</v>
      </c>
    </row>
    <row r="22" spans="1:48" ht="39.75" customHeight="1" x14ac:dyDescent="0.25">
      <c r="A22" s="86">
        <v>1</v>
      </c>
      <c r="B22" s="86" t="s">
        <v>1591</v>
      </c>
      <c r="D22" s="86" t="s">
        <v>109</v>
      </c>
      <c r="E22" s="86" t="s">
        <v>110</v>
      </c>
      <c r="F22" s="86" t="s">
        <v>512</v>
      </c>
      <c r="G22" s="86" t="s">
        <v>512</v>
      </c>
      <c r="I22" s="86" t="s">
        <v>1715</v>
      </c>
      <c r="J22" s="86" t="s">
        <v>1591</v>
      </c>
      <c r="L22" s="86" t="s">
        <v>512</v>
      </c>
      <c r="M22" s="86" t="s">
        <v>512</v>
      </c>
      <c r="N22" s="86" t="s">
        <v>512</v>
      </c>
      <c r="O22" s="86" t="s">
        <v>512</v>
      </c>
      <c r="P22" s="176" t="s">
        <v>142</v>
      </c>
      <c r="Q22" s="86" t="s">
        <v>111</v>
      </c>
      <c r="R22" s="176" t="str">
        <f t="shared" si="0"/>
        <v xml:space="preserve">Director(a) Primera Infancia </v>
      </c>
      <c r="S22" s="87" t="s">
        <v>142</v>
      </c>
      <c r="T22" s="177" t="s">
        <v>143</v>
      </c>
      <c r="U22" s="88">
        <v>221734</v>
      </c>
      <c r="V22" s="136">
        <f>+VLOOKUP(AV22,Hoja1!$P$6:$R$26,3,FALSE)</f>
        <v>1.8181818181818186E-3</v>
      </c>
      <c r="X22" s="89" t="s">
        <v>1568</v>
      </c>
      <c r="Y22" s="89" t="s">
        <v>1568</v>
      </c>
      <c r="Z22" s="89"/>
      <c r="AA22" s="89"/>
      <c r="AB22" s="89"/>
      <c r="AC22" s="89"/>
      <c r="AD22" s="89"/>
      <c r="AF22" s="89" t="s">
        <v>98</v>
      </c>
      <c r="AG22" s="89" t="s">
        <v>519</v>
      </c>
      <c r="AH22" s="89" t="s">
        <v>513</v>
      </c>
      <c r="AI22" s="89" t="s">
        <v>48</v>
      </c>
      <c r="AJ22" s="89"/>
      <c r="AK22" s="89"/>
      <c r="AL22" s="89"/>
      <c r="AM22" s="90" t="s">
        <v>1568</v>
      </c>
      <c r="AN22" s="93"/>
      <c r="AO22" s="90" t="s">
        <v>1568</v>
      </c>
      <c r="AP22" s="93"/>
      <c r="AQ22" s="90" t="s">
        <v>1568</v>
      </c>
      <c r="AR22" s="93"/>
      <c r="AS22" s="90" t="s">
        <v>1568</v>
      </c>
      <c r="AT22" s="94"/>
      <c r="AU22" s="91" t="s">
        <v>1568</v>
      </c>
      <c r="AV22" s="176" t="str">
        <f t="shared" si="1"/>
        <v>Producto</v>
      </c>
    </row>
    <row r="23" spans="1:48" ht="39.75" customHeight="1" x14ac:dyDescent="0.25">
      <c r="A23" s="86">
        <v>1</v>
      </c>
      <c r="B23" s="86" t="s">
        <v>1591</v>
      </c>
      <c r="D23" s="86" t="s">
        <v>109</v>
      </c>
      <c r="E23" s="86" t="s">
        <v>110</v>
      </c>
      <c r="F23" s="86" t="s">
        <v>512</v>
      </c>
      <c r="G23" s="86" t="s">
        <v>512</v>
      </c>
      <c r="I23" s="86" t="s">
        <v>1715</v>
      </c>
      <c r="J23" s="86" t="s">
        <v>1591</v>
      </c>
      <c r="L23" s="86" t="s">
        <v>512</v>
      </c>
      <c r="M23" s="86" t="s">
        <v>512</v>
      </c>
      <c r="N23" s="86" t="s">
        <v>512</v>
      </c>
      <c r="O23" s="86" t="s">
        <v>512</v>
      </c>
      <c r="P23" s="176" t="s">
        <v>1330</v>
      </c>
      <c r="Q23" s="86" t="s">
        <v>111</v>
      </c>
      <c r="R23" s="176" t="str">
        <f t="shared" si="0"/>
        <v xml:space="preserve">Director(a) Primera Infancia </v>
      </c>
      <c r="S23" s="87" t="s">
        <v>1330</v>
      </c>
      <c r="T23" s="177" t="s">
        <v>1359</v>
      </c>
      <c r="U23" s="92">
        <v>1</v>
      </c>
      <c r="V23" s="136">
        <f>+VLOOKUP(AV23,Hoja1!$P$6:$R$26,3,FALSE)</f>
        <v>1.276595744680851E-3</v>
      </c>
      <c r="X23" s="89" t="s">
        <v>1568</v>
      </c>
      <c r="Y23" s="89"/>
      <c r="Z23" s="89"/>
      <c r="AA23" s="89"/>
      <c r="AB23" s="89"/>
      <c r="AC23" s="89"/>
      <c r="AD23" s="89"/>
      <c r="AF23" s="89" t="s">
        <v>685</v>
      </c>
      <c r="AG23" s="89" t="s">
        <v>533</v>
      </c>
      <c r="AH23" s="89" t="s">
        <v>84</v>
      </c>
      <c r="AI23" s="89" t="s">
        <v>47</v>
      </c>
      <c r="AJ23" s="89"/>
      <c r="AK23" s="89"/>
      <c r="AL23" s="90" t="s">
        <v>1568</v>
      </c>
      <c r="AM23" s="90" t="s">
        <v>1568</v>
      </c>
      <c r="AN23" s="90" t="s">
        <v>1568</v>
      </c>
      <c r="AO23" s="90" t="s">
        <v>1568</v>
      </c>
      <c r="AP23" s="90" t="s">
        <v>1568</v>
      </c>
      <c r="AQ23" s="90" t="s">
        <v>1568</v>
      </c>
      <c r="AR23" s="90" t="s">
        <v>1568</v>
      </c>
      <c r="AS23" s="90" t="s">
        <v>1568</v>
      </c>
      <c r="AT23" s="91" t="s">
        <v>1568</v>
      </c>
      <c r="AU23" s="91" t="s">
        <v>1568</v>
      </c>
      <c r="AV23" s="176" t="str">
        <f t="shared" si="1"/>
        <v>Gestión</v>
      </c>
    </row>
    <row r="24" spans="1:48" ht="39.75" customHeight="1" x14ac:dyDescent="0.25">
      <c r="A24" s="86">
        <v>2</v>
      </c>
      <c r="B24" s="86" t="s">
        <v>1592</v>
      </c>
      <c r="D24" s="86" t="s">
        <v>144</v>
      </c>
      <c r="E24" s="86" t="s">
        <v>145</v>
      </c>
      <c r="F24" s="86" t="s">
        <v>512</v>
      </c>
      <c r="G24" s="86" t="s">
        <v>512</v>
      </c>
      <c r="I24" s="86" t="s">
        <v>1716</v>
      </c>
      <c r="J24" s="86" t="s">
        <v>1592</v>
      </c>
      <c r="L24" s="86" t="s">
        <v>501</v>
      </c>
      <c r="M24" s="86" t="s">
        <v>502</v>
      </c>
      <c r="N24" s="86" t="s">
        <v>503</v>
      </c>
      <c r="O24" s="86" t="s">
        <v>504</v>
      </c>
      <c r="P24" s="176" t="s">
        <v>147</v>
      </c>
      <c r="Q24" s="86" t="s">
        <v>146</v>
      </c>
      <c r="R24" s="176" t="str">
        <f t="shared" si="0"/>
        <v xml:space="preserve">Director(a) Niñez y Adolescencia </v>
      </c>
      <c r="S24" s="87" t="s">
        <v>147</v>
      </c>
      <c r="T24" s="177" t="s">
        <v>148</v>
      </c>
      <c r="U24" s="92">
        <v>0.3</v>
      </c>
      <c r="V24" s="136">
        <f>+VLOOKUP(AV24,Hoja1!$P$6:$R$26,3,FALSE)</f>
        <v>5.5813953488372094E-3</v>
      </c>
      <c r="X24" s="89" t="s">
        <v>1568</v>
      </c>
      <c r="Y24" s="89"/>
      <c r="Z24" s="89"/>
      <c r="AA24" s="89" t="s">
        <v>1568</v>
      </c>
      <c r="AB24" s="89" t="s">
        <v>1568</v>
      </c>
      <c r="AC24" s="89"/>
      <c r="AD24" s="89"/>
      <c r="AF24" s="89" t="s">
        <v>98</v>
      </c>
      <c r="AG24" s="89" t="s">
        <v>533</v>
      </c>
      <c r="AH24" s="89" t="s">
        <v>71</v>
      </c>
      <c r="AI24" s="89" t="s">
        <v>55</v>
      </c>
      <c r="AJ24" s="89"/>
      <c r="AK24" s="89"/>
      <c r="AL24" s="89"/>
      <c r="AM24" s="89"/>
      <c r="AN24" s="89"/>
      <c r="AO24" s="89"/>
      <c r="AP24" s="89"/>
      <c r="AQ24" s="89"/>
      <c r="AR24" s="90" t="s">
        <v>1568</v>
      </c>
      <c r="AS24" s="93"/>
      <c r="AT24" s="94"/>
      <c r="AU24" s="91" t="s">
        <v>1568</v>
      </c>
      <c r="AV24" s="176" t="str">
        <f t="shared" si="1"/>
        <v>Gestiónx</v>
      </c>
    </row>
    <row r="25" spans="1:48" ht="39.75" customHeight="1" x14ac:dyDescent="0.25">
      <c r="A25" s="86">
        <v>2</v>
      </c>
      <c r="B25" s="86" t="s">
        <v>1592</v>
      </c>
      <c r="D25" s="86" t="s">
        <v>144</v>
      </c>
      <c r="E25" s="86" t="s">
        <v>145</v>
      </c>
      <c r="F25" s="86" t="s">
        <v>512</v>
      </c>
      <c r="G25" s="86" t="s">
        <v>512</v>
      </c>
      <c r="I25" s="86" t="s">
        <v>1716</v>
      </c>
      <c r="J25" s="86" t="s">
        <v>1592</v>
      </c>
      <c r="L25" s="86" t="s">
        <v>501</v>
      </c>
      <c r="M25" s="86" t="s">
        <v>502</v>
      </c>
      <c r="N25" s="86" t="s">
        <v>503</v>
      </c>
      <c r="O25" s="86" t="s">
        <v>504</v>
      </c>
      <c r="P25" s="176" t="s">
        <v>149</v>
      </c>
      <c r="Q25" s="86" t="s">
        <v>146</v>
      </c>
      <c r="R25" s="176" t="str">
        <f t="shared" si="0"/>
        <v xml:space="preserve">Director(a) Niñez y Adolescencia </v>
      </c>
      <c r="S25" s="87" t="s">
        <v>149</v>
      </c>
      <c r="T25" s="177" t="s">
        <v>150</v>
      </c>
      <c r="U25" s="92">
        <v>0.3</v>
      </c>
      <c r="V25" s="136">
        <f>+VLOOKUP(AV25,Hoja1!$P$6:$R$26,3,FALSE)</f>
        <v>5.5813953488372094E-3</v>
      </c>
      <c r="X25" s="89" t="s">
        <v>1568</v>
      </c>
      <c r="Y25" s="89"/>
      <c r="Z25" s="89"/>
      <c r="AA25" s="89" t="s">
        <v>1568</v>
      </c>
      <c r="AB25" s="89" t="s">
        <v>1568</v>
      </c>
      <c r="AC25" s="89"/>
      <c r="AD25" s="89"/>
      <c r="AF25" s="89" t="s">
        <v>98</v>
      </c>
      <c r="AG25" s="89" t="s">
        <v>533</v>
      </c>
      <c r="AH25" s="89" t="s">
        <v>71</v>
      </c>
      <c r="AI25" s="89" t="s">
        <v>55</v>
      </c>
      <c r="AJ25" s="89"/>
      <c r="AK25" s="89"/>
      <c r="AL25" s="89"/>
      <c r="AM25" s="89"/>
      <c r="AN25" s="89"/>
      <c r="AO25" s="89"/>
      <c r="AP25" s="89"/>
      <c r="AQ25" s="89"/>
      <c r="AR25" s="90" t="s">
        <v>1568</v>
      </c>
      <c r="AS25" s="93"/>
      <c r="AT25" s="94"/>
      <c r="AU25" s="91" t="s">
        <v>1568</v>
      </c>
      <c r="AV25" s="176" t="str">
        <f t="shared" si="1"/>
        <v>Gestiónx</v>
      </c>
    </row>
    <row r="26" spans="1:48" ht="39.75" customHeight="1" x14ac:dyDescent="0.25">
      <c r="A26" s="86">
        <v>2</v>
      </c>
      <c r="B26" s="86" t="s">
        <v>1592</v>
      </c>
      <c r="D26" s="86" t="s">
        <v>144</v>
      </c>
      <c r="E26" s="86" t="s">
        <v>145</v>
      </c>
      <c r="F26" s="86" t="s">
        <v>512</v>
      </c>
      <c r="G26" s="86" t="s">
        <v>512</v>
      </c>
      <c r="I26" s="86" t="s">
        <v>1716</v>
      </c>
      <c r="J26" s="86" t="s">
        <v>1592</v>
      </c>
      <c r="L26" s="86" t="s">
        <v>501</v>
      </c>
      <c r="M26" s="86" t="s">
        <v>502</v>
      </c>
      <c r="N26" s="86" t="s">
        <v>503</v>
      </c>
      <c r="O26" s="86" t="s">
        <v>504</v>
      </c>
      <c r="P26" s="176" t="s">
        <v>151</v>
      </c>
      <c r="Q26" s="86" t="s">
        <v>146</v>
      </c>
      <c r="R26" s="176" t="str">
        <f t="shared" si="0"/>
        <v xml:space="preserve">Director(a) Niñez y Adolescencia </v>
      </c>
      <c r="S26" s="87" t="s">
        <v>151</v>
      </c>
      <c r="T26" s="177" t="s">
        <v>152</v>
      </c>
      <c r="U26" s="88">
        <v>6</v>
      </c>
      <c r="V26" s="136">
        <f>+VLOOKUP(AV26,Hoja1!$P$6:$R$26,3,FALSE)</f>
        <v>9.3023255813953487E-3</v>
      </c>
      <c r="X26" s="89" t="s">
        <v>1568</v>
      </c>
      <c r="Y26" s="89"/>
      <c r="Z26" s="89"/>
      <c r="AA26" s="89" t="s">
        <v>1568</v>
      </c>
      <c r="AB26" s="89" t="s">
        <v>1568</v>
      </c>
      <c r="AC26" s="89"/>
      <c r="AD26" s="89"/>
      <c r="AF26" s="89" t="s">
        <v>98</v>
      </c>
      <c r="AG26" s="89" t="s">
        <v>103</v>
      </c>
      <c r="AH26" s="89" t="s">
        <v>71</v>
      </c>
      <c r="AI26" s="89" t="s">
        <v>55</v>
      </c>
      <c r="AJ26" s="89"/>
      <c r="AK26" s="89"/>
      <c r="AL26" s="89"/>
      <c r="AM26" s="89"/>
      <c r="AN26" s="89"/>
      <c r="AO26" s="89"/>
      <c r="AP26" s="89"/>
      <c r="AQ26" s="89"/>
      <c r="AR26" s="90" t="s">
        <v>1568</v>
      </c>
      <c r="AS26" s="93"/>
      <c r="AT26" s="94"/>
      <c r="AU26" s="91" t="s">
        <v>1568</v>
      </c>
      <c r="AV26" s="176" t="str">
        <f t="shared" si="1"/>
        <v>Resultadox</v>
      </c>
    </row>
    <row r="27" spans="1:48" ht="39.75" customHeight="1" x14ac:dyDescent="0.25">
      <c r="A27" s="86">
        <v>2</v>
      </c>
      <c r="B27" s="86" t="s">
        <v>1592</v>
      </c>
      <c r="D27" s="86" t="s">
        <v>144</v>
      </c>
      <c r="E27" s="86" t="s">
        <v>145</v>
      </c>
      <c r="F27" s="86" t="s">
        <v>512</v>
      </c>
      <c r="G27" s="86" t="s">
        <v>512</v>
      </c>
      <c r="I27" s="86" t="s">
        <v>1716</v>
      </c>
      <c r="J27" s="86" t="s">
        <v>1592</v>
      </c>
      <c r="L27" s="86" t="s">
        <v>501</v>
      </c>
      <c r="M27" s="86" t="s">
        <v>502</v>
      </c>
      <c r="N27" s="86" t="s">
        <v>503</v>
      </c>
      <c r="O27" s="86" t="s">
        <v>504</v>
      </c>
      <c r="P27" s="176" t="s">
        <v>153</v>
      </c>
      <c r="Q27" s="86" t="s">
        <v>146</v>
      </c>
      <c r="R27" s="176" t="str">
        <f t="shared" si="0"/>
        <v xml:space="preserve">Director(a) Niñez y Adolescencia </v>
      </c>
      <c r="S27" s="87" t="s">
        <v>153</v>
      </c>
      <c r="T27" s="177" t="s">
        <v>154</v>
      </c>
      <c r="U27" s="88">
        <v>75</v>
      </c>
      <c r="V27" s="136">
        <f>+VLOOKUP(AV27,Hoja1!$P$6:$R$26,3,FALSE)</f>
        <v>9.3023255813953487E-3</v>
      </c>
      <c r="X27" s="89" t="s">
        <v>1568</v>
      </c>
      <c r="Y27" s="89"/>
      <c r="Z27" s="89"/>
      <c r="AA27" s="89" t="s">
        <v>1568</v>
      </c>
      <c r="AB27" s="89" t="s">
        <v>1568</v>
      </c>
      <c r="AC27" s="89" t="s">
        <v>1568</v>
      </c>
      <c r="AD27" s="89" t="s">
        <v>1568</v>
      </c>
      <c r="AF27" s="89" t="s">
        <v>98</v>
      </c>
      <c r="AG27" s="89" t="s">
        <v>103</v>
      </c>
      <c r="AH27" s="89" t="s">
        <v>71</v>
      </c>
      <c r="AI27" s="89" t="s">
        <v>55</v>
      </c>
      <c r="AJ27" s="89"/>
      <c r="AK27" s="89"/>
      <c r="AL27" s="89"/>
      <c r="AM27" s="89"/>
      <c r="AN27" s="89"/>
      <c r="AO27" s="89"/>
      <c r="AP27" s="89"/>
      <c r="AQ27" s="89"/>
      <c r="AR27" s="90" t="s">
        <v>1568</v>
      </c>
      <c r="AS27" s="93"/>
      <c r="AT27" s="94"/>
      <c r="AU27" s="91" t="s">
        <v>1568</v>
      </c>
      <c r="AV27" s="176" t="str">
        <f t="shared" si="1"/>
        <v>Resultadox</v>
      </c>
    </row>
    <row r="28" spans="1:48" ht="39.75" customHeight="1" x14ac:dyDescent="0.25">
      <c r="A28" s="86">
        <v>2</v>
      </c>
      <c r="B28" s="86" t="s">
        <v>1592</v>
      </c>
      <c r="D28" s="86" t="s">
        <v>144</v>
      </c>
      <c r="E28" s="86" t="s">
        <v>145</v>
      </c>
      <c r="F28" s="86" t="s">
        <v>512</v>
      </c>
      <c r="G28" s="86" t="s">
        <v>512</v>
      </c>
      <c r="I28" s="86" t="s">
        <v>1716</v>
      </c>
      <c r="J28" s="86" t="s">
        <v>1592</v>
      </c>
      <c r="L28" s="86" t="s">
        <v>501</v>
      </c>
      <c r="M28" s="86" t="s">
        <v>502</v>
      </c>
      <c r="N28" s="86" t="s">
        <v>503</v>
      </c>
      <c r="O28" s="86" t="s">
        <v>504</v>
      </c>
      <c r="P28" s="176" t="s">
        <v>155</v>
      </c>
      <c r="Q28" s="86" t="s">
        <v>146</v>
      </c>
      <c r="R28" s="176" t="str">
        <f t="shared" si="0"/>
        <v xml:space="preserve">Director(a) Niñez y Adolescencia </v>
      </c>
      <c r="S28" s="87" t="s">
        <v>155</v>
      </c>
      <c r="T28" s="177" t="s">
        <v>156</v>
      </c>
      <c r="U28" s="88">
        <v>4000</v>
      </c>
      <c r="V28" s="136">
        <f>+VLOOKUP(AV28,Hoja1!$P$6:$R$26,3,FALSE)</f>
        <v>8.4210526315789489E-3</v>
      </c>
      <c r="X28" s="89" t="s">
        <v>1568</v>
      </c>
      <c r="Y28" s="89" t="s">
        <v>1568</v>
      </c>
      <c r="Z28" s="89"/>
      <c r="AA28" s="89" t="s">
        <v>1568</v>
      </c>
      <c r="AB28" s="89" t="s">
        <v>1568</v>
      </c>
      <c r="AC28" s="89"/>
      <c r="AD28" s="89"/>
      <c r="AF28" s="89" t="s">
        <v>98</v>
      </c>
      <c r="AG28" s="89" t="s">
        <v>519</v>
      </c>
      <c r="AH28" s="89" t="s">
        <v>71</v>
      </c>
      <c r="AI28" s="89" t="s">
        <v>55</v>
      </c>
      <c r="AJ28" s="89"/>
      <c r="AK28" s="89"/>
      <c r="AL28" s="89"/>
      <c r="AM28" s="89"/>
      <c r="AN28" s="89"/>
      <c r="AO28" s="89"/>
      <c r="AP28" s="89"/>
      <c r="AQ28" s="89"/>
      <c r="AR28" s="90" t="s">
        <v>1568</v>
      </c>
      <c r="AS28" s="93"/>
      <c r="AT28" s="94"/>
      <c r="AU28" s="91" t="s">
        <v>1568</v>
      </c>
      <c r="AV28" s="176" t="str">
        <f t="shared" si="1"/>
        <v>Productox</v>
      </c>
    </row>
    <row r="29" spans="1:48" ht="39.75" customHeight="1" x14ac:dyDescent="0.25">
      <c r="A29" s="86">
        <v>2</v>
      </c>
      <c r="B29" s="86" t="s">
        <v>1592</v>
      </c>
      <c r="D29" s="86" t="s">
        <v>144</v>
      </c>
      <c r="E29" s="86" t="s">
        <v>145</v>
      </c>
      <c r="F29" s="86" t="s">
        <v>512</v>
      </c>
      <c r="G29" s="86" t="s">
        <v>512</v>
      </c>
      <c r="I29" s="86" t="s">
        <v>1716</v>
      </c>
      <c r="J29" s="86" t="s">
        <v>1592</v>
      </c>
      <c r="L29" s="86" t="s">
        <v>501</v>
      </c>
      <c r="M29" s="86" t="s">
        <v>502</v>
      </c>
      <c r="N29" s="86" t="s">
        <v>503</v>
      </c>
      <c r="O29" s="86" t="s">
        <v>504</v>
      </c>
      <c r="P29" s="176" t="s">
        <v>157</v>
      </c>
      <c r="Q29" s="86" t="s">
        <v>146</v>
      </c>
      <c r="R29" s="176" t="str">
        <f t="shared" si="0"/>
        <v xml:space="preserve">Director(a) Niñez y Adolescencia </v>
      </c>
      <c r="S29" s="87" t="s">
        <v>157</v>
      </c>
      <c r="T29" s="177" t="s">
        <v>158</v>
      </c>
      <c r="U29" s="88">
        <v>250000</v>
      </c>
      <c r="V29" s="136">
        <f>+VLOOKUP(AV29,Hoja1!$P$6:$R$26,3,FALSE)</f>
        <v>8.4210526315789489E-3</v>
      </c>
      <c r="X29" s="89" t="s">
        <v>1568</v>
      </c>
      <c r="Y29" s="89" t="s">
        <v>1568</v>
      </c>
      <c r="Z29" s="89" t="s">
        <v>1568</v>
      </c>
      <c r="AA29" s="89" t="s">
        <v>1568</v>
      </c>
      <c r="AB29" s="89" t="s">
        <v>1568</v>
      </c>
      <c r="AC29" s="89"/>
      <c r="AD29" s="89" t="s">
        <v>1568</v>
      </c>
      <c r="AF29" s="89" t="s">
        <v>98</v>
      </c>
      <c r="AG29" s="89" t="s">
        <v>519</v>
      </c>
      <c r="AH29" s="89" t="s">
        <v>84</v>
      </c>
      <c r="AI29" s="89" t="s">
        <v>47</v>
      </c>
      <c r="AJ29" s="89"/>
      <c r="AK29" s="89"/>
      <c r="AL29" s="90" t="s">
        <v>1568</v>
      </c>
      <c r="AM29" s="90" t="s">
        <v>1568</v>
      </c>
      <c r="AN29" s="90" t="s">
        <v>1568</v>
      </c>
      <c r="AO29" s="90" t="s">
        <v>1568</v>
      </c>
      <c r="AP29" s="90" t="s">
        <v>1568</v>
      </c>
      <c r="AQ29" s="90" t="s">
        <v>1568</v>
      </c>
      <c r="AR29" s="90" t="s">
        <v>1568</v>
      </c>
      <c r="AS29" s="90" t="s">
        <v>1568</v>
      </c>
      <c r="AT29" s="91" t="s">
        <v>1568</v>
      </c>
      <c r="AU29" s="91" t="s">
        <v>1568</v>
      </c>
      <c r="AV29" s="176" t="str">
        <f t="shared" si="1"/>
        <v>Productox</v>
      </c>
    </row>
    <row r="30" spans="1:48" ht="39.75" customHeight="1" x14ac:dyDescent="0.25">
      <c r="A30" s="86">
        <v>2</v>
      </c>
      <c r="B30" s="86" t="s">
        <v>1592</v>
      </c>
      <c r="D30" s="86" t="s">
        <v>144</v>
      </c>
      <c r="E30" s="86" t="s">
        <v>145</v>
      </c>
      <c r="F30" s="86" t="s">
        <v>512</v>
      </c>
      <c r="G30" s="86" t="s">
        <v>512</v>
      </c>
      <c r="I30" s="86" t="s">
        <v>1716</v>
      </c>
      <c r="J30" s="86" t="s">
        <v>1592</v>
      </c>
      <c r="L30" s="86" t="s">
        <v>501</v>
      </c>
      <c r="M30" s="86" t="s">
        <v>502</v>
      </c>
      <c r="N30" s="86" t="s">
        <v>503</v>
      </c>
      <c r="O30" s="86" t="s">
        <v>504</v>
      </c>
      <c r="P30" s="176" t="s">
        <v>159</v>
      </c>
      <c r="Q30" s="86" t="s">
        <v>146</v>
      </c>
      <c r="R30" s="176" t="str">
        <f t="shared" si="0"/>
        <v xml:space="preserve">Director(a) Niñez y Adolescencia </v>
      </c>
      <c r="S30" s="87" t="s">
        <v>159</v>
      </c>
      <c r="T30" s="177" t="s">
        <v>160</v>
      </c>
      <c r="U30" s="88">
        <v>436</v>
      </c>
      <c r="V30" s="136">
        <f>+VLOOKUP(AV30,Hoja1!$P$6:$R$26,3,FALSE)</f>
        <v>5.5813953488372094E-3</v>
      </c>
      <c r="X30" s="89" t="s">
        <v>1568</v>
      </c>
      <c r="Y30" s="89"/>
      <c r="Z30" s="89"/>
      <c r="AA30" s="89" t="s">
        <v>1568</v>
      </c>
      <c r="AB30" s="89" t="s">
        <v>1568</v>
      </c>
      <c r="AC30" s="89"/>
      <c r="AD30" s="89"/>
      <c r="AF30" s="89" t="s">
        <v>685</v>
      </c>
      <c r="AG30" s="89" t="s">
        <v>533</v>
      </c>
      <c r="AH30" s="89" t="s">
        <v>104</v>
      </c>
      <c r="AI30" s="89" t="s">
        <v>50</v>
      </c>
      <c r="AJ30" s="89"/>
      <c r="AK30" s="89"/>
      <c r="AL30" s="89"/>
      <c r="AM30" s="89"/>
      <c r="AN30" s="89"/>
      <c r="AO30" s="90" t="s">
        <v>1568</v>
      </c>
      <c r="AP30" s="93"/>
      <c r="AQ30" s="93"/>
      <c r="AR30" s="93"/>
      <c r="AS30" s="93"/>
      <c r="AT30" s="94"/>
      <c r="AU30" s="91" t="s">
        <v>1568</v>
      </c>
      <c r="AV30" s="176" t="str">
        <f t="shared" si="1"/>
        <v>Gestiónx</v>
      </c>
    </row>
    <row r="31" spans="1:48" ht="39.75" customHeight="1" x14ac:dyDescent="0.25">
      <c r="A31" s="86">
        <v>2</v>
      </c>
      <c r="B31" s="86" t="s">
        <v>1592</v>
      </c>
      <c r="D31" s="86" t="s">
        <v>144</v>
      </c>
      <c r="E31" s="86" t="s">
        <v>145</v>
      </c>
      <c r="F31" s="86" t="s">
        <v>512</v>
      </c>
      <c r="G31" s="86" t="s">
        <v>512</v>
      </c>
      <c r="I31" s="86" t="s">
        <v>1716</v>
      </c>
      <c r="J31" s="86" t="s">
        <v>1592</v>
      </c>
      <c r="L31" s="86" t="s">
        <v>512</v>
      </c>
      <c r="M31" s="86" t="s">
        <v>512</v>
      </c>
      <c r="N31" s="86" t="s">
        <v>512</v>
      </c>
      <c r="O31" s="86" t="s">
        <v>512</v>
      </c>
      <c r="P31" s="176" t="s">
        <v>161</v>
      </c>
      <c r="Q31" s="86" t="s">
        <v>146</v>
      </c>
      <c r="R31" s="176" t="str">
        <f t="shared" si="0"/>
        <v xml:space="preserve">Director(a) Niñez y Adolescencia </v>
      </c>
      <c r="S31" s="87" t="s">
        <v>161</v>
      </c>
      <c r="T31" s="177" t="s">
        <v>1585</v>
      </c>
      <c r="U31" s="88">
        <v>81900</v>
      </c>
      <c r="V31" s="136">
        <f>+VLOOKUP(AV31,Hoja1!$P$6:$R$26,3,FALSE)</f>
        <v>1.8181818181818186E-3</v>
      </c>
      <c r="X31" s="89" t="s">
        <v>1568</v>
      </c>
      <c r="Y31" s="89" t="s">
        <v>1568</v>
      </c>
      <c r="Z31" s="89"/>
      <c r="AA31" s="89"/>
      <c r="AB31" s="89"/>
      <c r="AC31" s="89"/>
      <c r="AD31" s="89"/>
      <c r="AF31" s="89" t="s">
        <v>98</v>
      </c>
      <c r="AG31" s="89" t="s">
        <v>519</v>
      </c>
      <c r="AH31" s="89" t="s">
        <v>84</v>
      </c>
      <c r="AI31" s="89" t="s">
        <v>47</v>
      </c>
      <c r="AJ31" s="89"/>
      <c r="AK31" s="89"/>
      <c r="AL31" s="90" t="s">
        <v>1568</v>
      </c>
      <c r="AM31" s="90" t="s">
        <v>1568</v>
      </c>
      <c r="AN31" s="90" t="s">
        <v>1568</v>
      </c>
      <c r="AO31" s="90" t="s">
        <v>1568</v>
      </c>
      <c r="AP31" s="90" t="s">
        <v>1568</v>
      </c>
      <c r="AQ31" s="90" t="s">
        <v>1568</v>
      </c>
      <c r="AR31" s="90" t="s">
        <v>1568</v>
      </c>
      <c r="AS31" s="90" t="s">
        <v>1568</v>
      </c>
      <c r="AT31" s="91" t="s">
        <v>1568</v>
      </c>
      <c r="AU31" s="91" t="s">
        <v>1568</v>
      </c>
      <c r="AV31" s="176" t="str">
        <f t="shared" si="1"/>
        <v>Producto</v>
      </c>
    </row>
    <row r="32" spans="1:48" ht="39.75" customHeight="1" x14ac:dyDescent="0.25">
      <c r="A32" s="86">
        <v>2</v>
      </c>
      <c r="B32" s="86" t="s">
        <v>1592</v>
      </c>
      <c r="D32" s="86" t="s">
        <v>144</v>
      </c>
      <c r="E32" s="86" t="s">
        <v>145</v>
      </c>
      <c r="F32" s="86" t="s">
        <v>512</v>
      </c>
      <c r="G32" s="86" t="s">
        <v>512</v>
      </c>
      <c r="I32" s="86" t="s">
        <v>1716</v>
      </c>
      <c r="J32" s="86" t="s">
        <v>1592</v>
      </c>
      <c r="L32" s="86" t="s">
        <v>512</v>
      </c>
      <c r="M32" s="86" t="s">
        <v>512</v>
      </c>
      <c r="N32" s="86" t="s">
        <v>512</v>
      </c>
      <c r="O32" s="86" t="s">
        <v>512</v>
      </c>
      <c r="P32" s="176" t="s">
        <v>162</v>
      </c>
      <c r="Q32" s="86" t="s">
        <v>146</v>
      </c>
      <c r="R32" s="176" t="str">
        <f t="shared" si="0"/>
        <v xml:space="preserve">Director(a) Niñez y Adolescencia </v>
      </c>
      <c r="S32" s="87" t="s">
        <v>162</v>
      </c>
      <c r="T32" s="177" t="s">
        <v>163</v>
      </c>
      <c r="U32" s="88">
        <v>1123089</v>
      </c>
      <c r="V32" s="136">
        <f>+VLOOKUP(AV32,Hoja1!$P$6:$R$26,3,FALSE)</f>
        <v>1.8181818181818186E-3</v>
      </c>
      <c r="X32" s="89" t="s">
        <v>1568</v>
      </c>
      <c r="Y32" s="89" t="s">
        <v>1568</v>
      </c>
      <c r="Z32" s="89"/>
      <c r="AA32" s="89"/>
      <c r="AB32" s="89"/>
      <c r="AC32" s="89"/>
      <c r="AD32" s="89"/>
      <c r="AF32" s="89" t="s">
        <v>98</v>
      </c>
      <c r="AG32" s="89" t="s">
        <v>519</v>
      </c>
      <c r="AH32" s="89" t="s">
        <v>84</v>
      </c>
      <c r="AI32" s="89" t="s">
        <v>47</v>
      </c>
      <c r="AJ32" s="89"/>
      <c r="AK32" s="89"/>
      <c r="AL32" s="90" t="s">
        <v>1568</v>
      </c>
      <c r="AM32" s="90" t="s">
        <v>1568</v>
      </c>
      <c r="AN32" s="90" t="s">
        <v>1568</v>
      </c>
      <c r="AO32" s="90" t="s">
        <v>1568</v>
      </c>
      <c r="AP32" s="90" t="s">
        <v>1568</v>
      </c>
      <c r="AQ32" s="90" t="s">
        <v>1568</v>
      </c>
      <c r="AR32" s="90" t="s">
        <v>1568</v>
      </c>
      <c r="AS32" s="90" t="s">
        <v>1568</v>
      </c>
      <c r="AT32" s="91" t="s">
        <v>1568</v>
      </c>
      <c r="AU32" s="91" t="s">
        <v>1568</v>
      </c>
      <c r="AV32" s="176" t="str">
        <f t="shared" si="1"/>
        <v>Producto</v>
      </c>
    </row>
    <row r="33" spans="1:48" ht="39.75" customHeight="1" x14ac:dyDescent="0.25">
      <c r="A33" s="86">
        <v>2</v>
      </c>
      <c r="B33" s="86" t="s">
        <v>1592</v>
      </c>
      <c r="D33" s="86" t="s">
        <v>144</v>
      </c>
      <c r="E33" s="86" t="s">
        <v>145</v>
      </c>
      <c r="F33" s="86" t="s">
        <v>512</v>
      </c>
      <c r="G33" s="86" t="s">
        <v>512</v>
      </c>
      <c r="I33" s="86" t="s">
        <v>1716</v>
      </c>
      <c r="J33" s="86" t="s">
        <v>1592</v>
      </c>
      <c r="L33" s="86" t="s">
        <v>512</v>
      </c>
      <c r="M33" s="86" t="s">
        <v>512</v>
      </c>
      <c r="N33" s="86" t="s">
        <v>512</v>
      </c>
      <c r="O33" s="86" t="s">
        <v>512</v>
      </c>
      <c r="P33" s="176" t="s">
        <v>164</v>
      </c>
      <c r="Q33" s="86" t="s">
        <v>146</v>
      </c>
      <c r="R33" s="176" t="str">
        <f t="shared" si="0"/>
        <v xml:space="preserve">Director(a) Niñez y Adolescencia </v>
      </c>
      <c r="S33" s="87" t="s">
        <v>164</v>
      </c>
      <c r="T33" s="177" t="s">
        <v>165</v>
      </c>
      <c r="U33" s="92">
        <v>0.9</v>
      </c>
      <c r="V33" s="136">
        <f>+VLOOKUP(AV33,Hoja1!$P$6:$R$26,3,FALSE)</f>
        <v>1.276595744680851E-3</v>
      </c>
      <c r="X33" s="89" t="s">
        <v>1568</v>
      </c>
      <c r="Y33" s="89" t="s">
        <v>1568</v>
      </c>
      <c r="Z33" s="89"/>
      <c r="AA33" s="89"/>
      <c r="AB33" s="89"/>
      <c r="AC33" s="89"/>
      <c r="AD33" s="89"/>
      <c r="AF33" s="89" t="s">
        <v>98</v>
      </c>
      <c r="AG33" s="89" t="s">
        <v>533</v>
      </c>
      <c r="AH33" s="89" t="s">
        <v>84</v>
      </c>
      <c r="AI33" s="89" t="s">
        <v>53</v>
      </c>
      <c r="AJ33" s="89"/>
      <c r="AK33" s="89"/>
      <c r="AL33" s="89"/>
      <c r="AM33" s="89"/>
      <c r="AN33" s="89"/>
      <c r="AO33" s="89"/>
      <c r="AP33" s="90" t="s">
        <v>1568</v>
      </c>
      <c r="AQ33" s="90" t="s">
        <v>1568</v>
      </c>
      <c r="AR33" s="90" t="s">
        <v>1568</v>
      </c>
      <c r="AS33" s="90" t="s">
        <v>1568</v>
      </c>
      <c r="AT33" s="91" t="s">
        <v>1568</v>
      </c>
      <c r="AU33" s="91" t="s">
        <v>1568</v>
      </c>
      <c r="AV33" s="176" t="str">
        <f t="shared" si="1"/>
        <v>Gestión</v>
      </c>
    </row>
    <row r="34" spans="1:48" ht="39.75" customHeight="1" x14ac:dyDescent="0.25">
      <c r="A34" s="86">
        <v>2</v>
      </c>
      <c r="B34" s="86" t="s">
        <v>1592</v>
      </c>
      <c r="D34" s="86" t="s">
        <v>144</v>
      </c>
      <c r="E34" s="86" t="s">
        <v>145</v>
      </c>
      <c r="F34" s="86" t="s">
        <v>512</v>
      </c>
      <c r="G34" s="86" t="s">
        <v>512</v>
      </c>
      <c r="I34" s="86" t="s">
        <v>1716</v>
      </c>
      <c r="J34" s="86" t="s">
        <v>1592</v>
      </c>
      <c r="L34" s="86" t="s">
        <v>512</v>
      </c>
      <c r="M34" s="86" t="s">
        <v>512</v>
      </c>
      <c r="N34" s="86" t="s">
        <v>512</v>
      </c>
      <c r="O34" s="86" t="s">
        <v>512</v>
      </c>
      <c r="P34" s="176" t="s">
        <v>166</v>
      </c>
      <c r="Q34" s="86" t="s">
        <v>146</v>
      </c>
      <c r="R34" s="176" t="str">
        <f t="shared" si="0"/>
        <v xml:space="preserve">Director(a) Niñez y Adolescencia </v>
      </c>
      <c r="S34" s="87" t="s">
        <v>166</v>
      </c>
      <c r="T34" s="177" t="s">
        <v>167</v>
      </c>
      <c r="U34" s="92">
        <v>0.9</v>
      </c>
      <c r="V34" s="136">
        <f>+VLOOKUP(AV34,Hoja1!$P$6:$R$26,3,FALSE)</f>
        <v>1.276595744680851E-3</v>
      </c>
      <c r="X34" s="89" t="s">
        <v>1568</v>
      </c>
      <c r="Y34" s="89" t="s">
        <v>1568</v>
      </c>
      <c r="Z34" s="89"/>
      <c r="AA34" s="89"/>
      <c r="AB34" s="89"/>
      <c r="AC34" s="89"/>
      <c r="AD34" s="89"/>
      <c r="AF34" s="89" t="s">
        <v>685</v>
      </c>
      <c r="AG34" s="89" t="s">
        <v>533</v>
      </c>
      <c r="AH34" s="89" t="s">
        <v>84</v>
      </c>
      <c r="AI34" s="89" t="s">
        <v>53</v>
      </c>
      <c r="AJ34" s="89"/>
      <c r="AK34" s="89"/>
      <c r="AL34" s="89"/>
      <c r="AM34" s="89"/>
      <c r="AN34" s="89"/>
      <c r="AO34" s="89"/>
      <c r="AP34" s="90" t="s">
        <v>1568</v>
      </c>
      <c r="AQ34" s="90" t="s">
        <v>1568</v>
      </c>
      <c r="AR34" s="90" t="s">
        <v>1568</v>
      </c>
      <c r="AS34" s="90" t="s">
        <v>1568</v>
      </c>
      <c r="AT34" s="91" t="s">
        <v>1568</v>
      </c>
      <c r="AU34" s="91" t="s">
        <v>1568</v>
      </c>
      <c r="AV34" s="176" t="str">
        <f t="shared" si="1"/>
        <v>Gestión</v>
      </c>
    </row>
    <row r="35" spans="1:48" ht="39.75" customHeight="1" x14ac:dyDescent="0.25">
      <c r="A35" s="86">
        <v>2</v>
      </c>
      <c r="B35" s="86" t="s">
        <v>1592</v>
      </c>
      <c r="D35" s="86" t="s">
        <v>144</v>
      </c>
      <c r="E35" s="86" t="s">
        <v>145</v>
      </c>
      <c r="F35" s="86" t="s">
        <v>512</v>
      </c>
      <c r="G35" s="86" t="s">
        <v>512</v>
      </c>
      <c r="I35" s="86" t="s">
        <v>1716</v>
      </c>
      <c r="J35" s="86" t="s">
        <v>1592</v>
      </c>
      <c r="L35" s="86" t="s">
        <v>512</v>
      </c>
      <c r="M35" s="86" t="s">
        <v>512</v>
      </c>
      <c r="N35" s="86" t="s">
        <v>512</v>
      </c>
      <c r="O35" s="86" t="s">
        <v>512</v>
      </c>
      <c r="P35" s="176" t="s">
        <v>1360</v>
      </c>
      <c r="Q35" s="86" t="s">
        <v>146</v>
      </c>
      <c r="R35" s="176" t="str">
        <f t="shared" si="0"/>
        <v xml:space="preserve">Director(a) Niñez y Adolescencia </v>
      </c>
      <c r="S35" s="87" t="s">
        <v>1360</v>
      </c>
      <c r="T35" s="177" t="s">
        <v>1359</v>
      </c>
      <c r="U35" s="92">
        <v>1</v>
      </c>
      <c r="V35" s="136">
        <f>+VLOOKUP(AV35,Hoja1!$P$6:$R$26,3,FALSE)</f>
        <v>1.276595744680851E-3</v>
      </c>
      <c r="X35" s="89" t="s">
        <v>1568</v>
      </c>
      <c r="Y35" s="89"/>
      <c r="Z35" s="89"/>
      <c r="AA35" s="89"/>
      <c r="AB35" s="89"/>
      <c r="AC35" s="89"/>
      <c r="AD35" s="89"/>
      <c r="AF35" s="89" t="s">
        <v>685</v>
      </c>
      <c r="AG35" s="89" t="s">
        <v>533</v>
      </c>
      <c r="AH35" s="89" t="s">
        <v>84</v>
      </c>
      <c r="AI35" s="89" t="s">
        <v>47</v>
      </c>
      <c r="AJ35" s="89"/>
      <c r="AK35" s="89"/>
      <c r="AL35" s="90" t="s">
        <v>1568</v>
      </c>
      <c r="AM35" s="90" t="s">
        <v>1568</v>
      </c>
      <c r="AN35" s="90" t="s">
        <v>1568</v>
      </c>
      <c r="AO35" s="90" t="s">
        <v>1568</v>
      </c>
      <c r="AP35" s="90" t="s">
        <v>1568</v>
      </c>
      <c r="AQ35" s="90" t="s">
        <v>1568</v>
      </c>
      <c r="AR35" s="90" t="s">
        <v>1568</v>
      </c>
      <c r="AS35" s="90" t="s">
        <v>1568</v>
      </c>
      <c r="AT35" s="91" t="s">
        <v>1568</v>
      </c>
      <c r="AU35" s="91" t="s">
        <v>1568</v>
      </c>
      <c r="AV35" s="176" t="str">
        <f t="shared" si="1"/>
        <v>Gestión</v>
      </c>
    </row>
    <row r="36" spans="1:48" ht="39.75" customHeight="1" x14ac:dyDescent="0.25">
      <c r="A36" s="86">
        <v>3</v>
      </c>
      <c r="B36" s="86" t="s">
        <v>1593</v>
      </c>
      <c r="D36" s="86" t="s">
        <v>168</v>
      </c>
      <c r="E36" s="86" t="s">
        <v>169</v>
      </c>
      <c r="F36" s="86" t="s">
        <v>512</v>
      </c>
      <c r="G36" s="86" t="s">
        <v>512</v>
      </c>
      <c r="I36" s="86" t="s">
        <v>1717</v>
      </c>
      <c r="J36" s="86" t="s">
        <v>1593</v>
      </c>
      <c r="L36" s="86" t="s">
        <v>501</v>
      </c>
      <c r="M36" s="86" t="s">
        <v>515</v>
      </c>
      <c r="N36" s="86" t="s">
        <v>503</v>
      </c>
      <c r="O36" s="86" t="s">
        <v>504</v>
      </c>
      <c r="P36" s="176" t="s">
        <v>171</v>
      </c>
      <c r="Q36" s="86" t="s">
        <v>170</v>
      </c>
      <c r="R36" s="176" t="str">
        <f t="shared" si="0"/>
        <v>Director(a) Familia y Comunidades</v>
      </c>
      <c r="S36" s="87" t="s">
        <v>171</v>
      </c>
      <c r="T36" s="177" t="s">
        <v>528</v>
      </c>
      <c r="U36" s="88">
        <v>105488</v>
      </c>
      <c r="V36" s="136">
        <f>+VLOOKUP(AV36,Hoja1!$P$6:$R$26,3,FALSE)</f>
        <v>8.4210526315789489E-3</v>
      </c>
      <c r="X36" s="89" t="s">
        <v>1568</v>
      </c>
      <c r="Y36" s="89" t="s">
        <v>1568</v>
      </c>
      <c r="Z36" s="89" t="s">
        <v>1568</v>
      </c>
      <c r="AA36" s="89" t="s">
        <v>1568</v>
      </c>
      <c r="AB36" s="89" t="s">
        <v>1568</v>
      </c>
      <c r="AC36" s="89" t="s">
        <v>1568</v>
      </c>
      <c r="AD36" s="89" t="s">
        <v>1568</v>
      </c>
      <c r="AF36" s="89" t="s">
        <v>98</v>
      </c>
      <c r="AG36" s="89" t="s">
        <v>519</v>
      </c>
      <c r="AH36" s="89" t="s">
        <v>84</v>
      </c>
      <c r="AI36" s="89" t="s">
        <v>53</v>
      </c>
      <c r="AJ36" s="89"/>
      <c r="AK36" s="89"/>
      <c r="AL36" s="89"/>
      <c r="AM36" s="89"/>
      <c r="AN36" s="89"/>
      <c r="AO36" s="89"/>
      <c r="AP36" s="90" t="s">
        <v>1568</v>
      </c>
      <c r="AQ36" s="90" t="s">
        <v>1568</v>
      </c>
      <c r="AR36" s="90" t="s">
        <v>1568</v>
      </c>
      <c r="AS36" s="90" t="s">
        <v>1568</v>
      </c>
      <c r="AT36" s="91" t="s">
        <v>1568</v>
      </c>
      <c r="AU36" s="91" t="s">
        <v>1568</v>
      </c>
      <c r="AV36" s="176" t="str">
        <f t="shared" si="1"/>
        <v>Productox</v>
      </c>
    </row>
    <row r="37" spans="1:48" ht="39.75" customHeight="1" x14ac:dyDescent="0.25">
      <c r="A37" s="86">
        <v>3</v>
      </c>
      <c r="B37" s="86" t="s">
        <v>1593</v>
      </c>
      <c r="D37" s="86" t="s">
        <v>168</v>
      </c>
      <c r="E37" s="86" t="s">
        <v>169</v>
      </c>
      <c r="F37" s="86" t="s">
        <v>512</v>
      </c>
      <c r="G37" s="86" t="s">
        <v>512</v>
      </c>
      <c r="I37" s="86" t="s">
        <v>1717</v>
      </c>
      <c r="J37" s="86" t="s">
        <v>1593</v>
      </c>
      <c r="L37" s="86" t="s">
        <v>501</v>
      </c>
      <c r="M37" s="86" t="s">
        <v>515</v>
      </c>
      <c r="N37" s="86" t="s">
        <v>503</v>
      </c>
      <c r="O37" s="86" t="s">
        <v>504</v>
      </c>
      <c r="P37" s="176" t="s">
        <v>172</v>
      </c>
      <c r="Q37" s="86" t="s">
        <v>170</v>
      </c>
      <c r="R37" s="176" t="str">
        <f t="shared" si="0"/>
        <v>Director(a) Familia y Comunidades</v>
      </c>
      <c r="S37" s="87" t="s">
        <v>172</v>
      </c>
      <c r="T37" s="177" t="s">
        <v>522</v>
      </c>
      <c r="U37" s="88">
        <v>22000</v>
      </c>
      <c r="V37" s="136">
        <f>+VLOOKUP(AV37,Hoja1!$P$6:$R$26,3,FALSE)</f>
        <v>8.4210526315789489E-3</v>
      </c>
      <c r="X37" s="89" t="s">
        <v>1568</v>
      </c>
      <c r="Y37" s="89"/>
      <c r="Z37" s="89"/>
      <c r="AA37" s="89" t="s">
        <v>1568</v>
      </c>
      <c r="AB37" s="89" t="s">
        <v>1568</v>
      </c>
      <c r="AC37" s="89"/>
      <c r="AD37" s="89" t="s">
        <v>1568</v>
      </c>
      <c r="AF37" s="89" t="s">
        <v>98</v>
      </c>
      <c r="AG37" s="89" t="s">
        <v>519</v>
      </c>
      <c r="AH37" s="89" t="s">
        <v>84</v>
      </c>
      <c r="AI37" s="89" t="s">
        <v>53</v>
      </c>
      <c r="AJ37" s="89"/>
      <c r="AK37" s="89"/>
      <c r="AL37" s="89"/>
      <c r="AM37" s="89"/>
      <c r="AN37" s="89"/>
      <c r="AO37" s="89"/>
      <c r="AP37" s="90" t="s">
        <v>1568</v>
      </c>
      <c r="AQ37" s="90" t="s">
        <v>1568</v>
      </c>
      <c r="AR37" s="90" t="s">
        <v>1568</v>
      </c>
      <c r="AS37" s="90" t="s">
        <v>1568</v>
      </c>
      <c r="AT37" s="91" t="s">
        <v>1568</v>
      </c>
      <c r="AU37" s="91" t="s">
        <v>1568</v>
      </c>
      <c r="AV37" s="176" t="str">
        <f t="shared" si="1"/>
        <v>Productox</v>
      </c>
    </row>
    <row r="38" spans="1:48" ht="39.75" customHeight="1" x14ac:dyDescent="0.25">
      <c r="A38" s="86">
        <v>3</v>
      </c>
      <c r="B38" s="86" t="s">
        <v>1593</v>
      </c>
      <c r="D38" s="86" t="s">
        <v>168</v>
      </c>
      <c r="E38" s="86" t="s">
        <v>169</v>
      </c>
      <c r="F38" s="86" t="s">
        <v>512</v>
      </c>
      <c r="G38" s="86" t="s">
        <v>512</v>
      </c>
      <c r="I38" s="86" t="s">
        <v>1717</v>
      </c>
      <c r="J38" s="86" t="s">
        <v>1593</v>
      </c>
      <c r="L38" s="86" t="s">
        <v>501</v>
      </c>
      <c r="M38" s="86" t="s">
        <v>515</v>
      </c>
      <c r="N38" s="86" t="s">
        <v>503</v>
      </c>
      <c r="O38" s="86" t="s">
        <v>504</v>
      </c>
      <c r="P38" s="176" t="s">
        <v>173</v>
      </c>
      <c r="Q38" s="86" t="s">
        <v>170</v>
      </c>
      <c r="R38" s="176" t="str">
        <f t="shared" si="0"/>
        <v>Director(a) Familia y Comunidades</v>
      </c>
      <c r="S38" s="87" t="s">
        <v>173</v>
      </c>
      <c r="T38" s="177" t="s">
        <v>174</v>
      </c>
      <c r="U38" s="92">
        <v>0.2</v>
      </c>
      <c r="V38" s="136">
        <f>+VLOOKUP(AV38,Hoja1!$P$6:$R$26,3,FALSE)</f>
        <v>8.4210526315789489E-3</v>
      </c>
      <c r="X38" s="89" t="s">
        <v>1568</v>
      </c>
      <c r="Y38" s="89"/>
      <c r="Z38" s="89"/>
      <c r="AA38" s="89" t="s">
        <v>1568</v>
      </c>
      <c r="AB38" s="89" t="s">
        <v>1568</v>
      </c>
      <c r="AC38" s="89"/>
      <c r="AD38" s="89"/>
      <c r="AF38" s="89" t="s">
        <v>685</v>
      </c>
      <c r="AG38" s="89" t="s">
        <v>519</v>
      </c>
      <c r="AH38" s="89" t="s">
        <v>71</v>
      </c>
      <c r="AI38" s="89" t="s">
        <v>47</v>
      </c>
      <c r="AJ38" s="89"/>
      <c r="AK38" s="89"/>
      <c r="AL38" s="90" t="s">
        <v>1568</v>
      </c>
      <c r="AM38" s="93"/>
      <c r="AN38" s="93"/>
      <c r="AO38" s="90" t="s">
        <v>1568</v>
      </c>
      <c r="AP38" s="93"/>
      <c r="AQ38" s="93"/>
      <c r="AR38" s="90" t="s">
        <v>1568</v>
      </c>
      <c r="AS38" s="93"/>
      <c r="AT38" s="94"/>
      <c r="AU38" s="91" t="s">
        <v>1568</v>
      </c>
      <c r="AV38" s="176" t="str">
        <f t="shared" si="1"/>
        <v>Productox</v>
      </c>
    </row>
    <row r="39" spans="1:48" ht="39.75" customHeight="1" x14ac:dyDescent="0.25">
      <c r="A39" s="86">
        <v>3</v>
      </c>
      <c r="B39" s="86" t="s">
        <v>1593</v>
      </c>
      <c r="D39" s="86" t="s">
        <v>168</v>
      </c>
      <c r="E39" s="86" t="s">
        <v>169</v>
      </c>
      <c r="F39" s="86" t="s">
        <v>512</v>
      </c>
      <c r="G39" s="86" t="s">
        <v>512</v>
      </c>
      <c r="I39" s="86" t="s">
        <v>1717</v>
      </c>
      <c r="J39" s="86" t="s">
        <v>1593</v>
      </c>
      <c r="L39" s="86" t="s">
        <v>501</v>
      </c>
      <c r="M39" s="86" t="s">
        <v>515</v>
      </c>
      <c r="N39" s="86" t="s">
        <v>503</v>
      </c>
      <c r="O39" s="86" t="s">
        <v>504</v>
      </c>
      <c r="P39" s="176" t="s">
        <v>175</v>
      </c>
      <c r="Q39" s="86" t="s">
        <v>170</v>
      </c>
      <c r="R39" s="176" t="str">
        <f t="shared" si="0"/>
        <v>Director(a) Familia y Comunidades</v>
      </c>
      <c r="S39" s="87" t="s">
        <v>175</v>
      </c>
      <c r="T39" s="177" t="s">
        <v>510</v>
      </c>
      <c r="U39" s="88">
        <v>500</v>
      </c>
      <c r="V39" s="136">
        <f>+VLOOKUP(AV39,Hoja1!$P$6:$R$26,3,FALSE)</f>
        <v>9.3023255813953487E-3</v>
      </c>
      <c r="X39" s="89" t="s">
        <v>1568</v>
      </c>
      <c r="Y39" s="89"/>
      <c r="Z39" s="89"/>
      <c r="AA39" s="89" t="s">
        <v>1568</v>
      </c>
      <c r="AB39" s="89" t="s">
        <v>1568</v>
      </c>
      <c r="AC39" s="89"/>
      <c r="AD39" s="89"/>
      <c r="AF39" s="89" t="s">
        <v>98</v>
      </c>
      <c r="AG39" s="89" t="s">
        <v>103</v>
      </c>
      <c r="AH39" s="89" t="s">
        <v>513</v>
      </c>
      <c r="AI39" s="89" t="s">
        <v>54</v>
      </c>
      <c r="AJ39" s="89"/>
      <c r="AK39" s="89"/>
      <c r="AL39" s="89"/>
      <c r="AM39" s="89"/>
      <c r="AN39" s="89"/>
      <c r="AO39" s="89"/>
      <c r="AP39" s="89"/>
      <c r="AQ39" s="90" t="s">
        <v>1568</v>
      </c>
      <c r="AR39" s="93"/>
      <c r="AS39" s="90" t="s">
        <v>1568</v>
      </c>
      <c r="AT39" s="94"/>
      <c r="AU39" s="91" t="s">
        <v>1568</v>
      </c>
      <c r="AV39" s="176" t="str">
        <f t="shared" si="1"/>
        <v>Resultadox</v>
      </c>
    </row>
    <row r="40" spans="1:48" ht="39.75" customHeight="1" x14ac:dyDescent="0.25">
      <c r="A40" s="86">
        <v>3</v>
      </c>
      <c r="B40" s="86" t="s">
        <v>1593</v>
      </c>
      <c r="D40" s="86" t="s">
        <v>168</v>
      </c>
      <c r="E40" s="86" t="s">
        <v>169</v>
      </c>
      <c r="F40" s="86" t="s">
        <v>512</v>
      </c>
      <c r="G40" s="86" t="s">
        <v>512</v>
      </c>
      <c r="I40" s="86" t="s">
        <v>1717</v>
      </c>
      <c r="J40" s="86" t="s">
        <v>1593</v>
      </c>
      <c r="L40" s="86" t="s">
        <v>512</v>
      </c>
      <c r="M40" s="86" t="s">
        <v>512</v>
      </c>
      <c r="N40" s="86" t="s">
        <v>512</v>
      </c>
      <c r="O40" s="86" t="s">
        <v>512</v>
      </c>
      <c r="P40" s="176" t="s">
        <v>1361</v>
      </c>
      <c r="Q40" s="86" t="s">
        <v>170</v>
      </c>
      <c r="R40" s="176" t="str">
        <f t="shared" si="0"/>
        <v>Director(a) Familia y Comunidades</v>
      </c>
      <c r="S40" s="87" t="s">
        <v>1361</v>
      </c>
      <c r="T40" s="177" t="s">
        <v>1359</v>
      </c>
      <c r="U40" s="92">
        <v>1</v>
      </c>
      <c r="V40" s="136">
        <f>+VLOOKUP(AV40,Hoja1!$P$6:$R$26,3,FALSE)</f>
        <v>1.276595744680851E-3</v>
      </c>
      <c r="X40" s="89" t="s">
        <v>1568</v>
      </c>
      <c r="Y40" s="89"/>
      <c r="Z40" s="89"/>
      <c r="AA40" s="89"/>
      <c r="AB40" s="89"/>
      <c r="AC40" s="89"/>
      <c r="AD40" s="89"/>
      <c r="AF40" s="89" t="s">
        <v>685</v>
      </c>
      <c r="AG40" s="89" t="s">
        <v>533</v>
      </c>
      <c r="AH40" s="89" t="s">
        <v>84</v>
      </c>
      <c r="AI40" s="89" t="s">
        <v>47</v>
      </c>
      <c r="AJ40" s="89"/>
      <c r="AK40" s="89"/>
      <c r="AL40" s="90" t="s">
        <v>1568</v>
      </c>
      <c r="AM40" s="90" t="s">
        <v>1568</v>
      </c>
      <c r="AN40" s="90" t="s">
        <v>1568</v>
      </c>
      <c r="AO40" s="90" t="s">
        <v>1568</v>
      </c>
      <c r="AP40" s="90" t="s">
        <v>1568</v>
      </c>
      <c r="AQ40" s="90" t="s">
        <v>1568</v>
      </c>
      <c r="AR40" s="90" t="s">
        <v>1568</v>
      </c>
      <c r="AS40" s="90" t="s">
        <v>1568</v>
      </c>
      <c r="AT40" s="91" t="s">
        <v>1568</v>
      </c>
      <c r="AU40" s="91" t="s">
        <v>1568</v>
      </c>
      <c r="AV40" s="176" t="str">
        <f t="shared" si="1"/>
        <v>Gestión</v>
      </c>
    </row>
    <row r="41" spans="1:48" ht="39.75" customHeight="1" x14ac:dyDescent="0.25">
      <c r="A41" s="86">
        <v>4</v>
      </c>
      <c r="B41" s="86" t="s">
        <v>1594</v>
      </c>
      <c r="D41" s="86" t="s">
        <v>176</v>
      </c>
      <c r="E41" s="86" t="s">
        <v>177</v>
      </c>
      <c r="F41" s="86" t="s">
        <v>512</v>
      </c>
      <c r="G41" s="86" t="s">
        <v>512</v>
      </c>
      <c r="I41" s="86" t="s">
        <v>1718</v>
      </c>
      <c r="J41" s="86" t="s">
        <v>1594</v>
      </c>
      <c r="L41" s="86" t="s">
        <v>501</v>
      </c>
      <c r="M41" s="86" t="s">
        <v>502</v>
      </c>
      <c r="N41" s="86" t="s">
        <v>503</v>
      </c>
      <c r="O41" s="86" t="s">
        <v>504</v>
      </c>
      <c r="P41" s="176" t="s">
        <v>179</v>
      </c>
      <c r="Q41" s="86" t="s">
        <v>178</v>
      </c>
      <c r="R41" s="176" t="str">
        <f t="shared" si="0"/>
        <v>Director(a) Nutrición</v>
      </c>
      <c r="S41" s="87" t="s">
        <v>179</v>
      </c>
      <c r="T41" s="177" t="s">
        <v>180</v>
      </c>
      <c r="U41" s="92">
        <v>0.8</v>
      </c>
      <c r="V41" s="136">
        <f>+VLOOKUP(AV41,Hoja1!$P$6:$R$26,3,FALSE)</f>
        <v>9.3023255813953487E-3</v>
      </c>
      <c r="X41" s="89" t="s">
        <v>1568</v>
      </c>
      <c r="Y41" s="89" t="s">
        <v>1568</v>
      </c>
      <c r="Z41" s="89" t="s">
        <v>1568</v>
      </c>
      <c r="AA41" s="89" t="s">
        <v>1568</v>
      </c>
      <c r="AB41" s="89"/>
      <c r="AC41" s="89"/>
      <c r="AD41" s="89"/>
      <c r="AF41" s="89" t="s">
        <v>98</v>
      </c>
      <c r="AG41" s="89" t="s">
        <v>103</v>
      </c>
      <c r="AH41" s="89" t="s">
        <v>104</v>
      </c>
      <c r="AI41" s="89" t="s">
        <v>50</v>
      </c>
      <c r="AJ41" s="89"/>
      <c r="AK41" s="89"/>
      <c r="AL41" s="89"/>
      <c r="AM41" s="89"/>
      <c r="AN41" s="89"/>
      <c r="AO41" s="90" t="s">
        <v>1568</v>
      </c>
      <c r="AP41" s="93"/>
      <c r="AQ41" s="93"/>
      <c r="AR41" s="93"/>
      <c r="AS41" s="93"/>
      <c r="AT41" s="94"/>
      <c r="AU41" s="91" t="s">
        <v>1568</v>
      </c>
      <c r="AV41" s="176" t="str">
        <f t="shared" si="1"/>
        <v>Resultadox</v>
      </c>
    </row>
    <row r="42" spans="1:48" ht="39.75" customHeight="1" x14ac:dyDescent="0.25">
      <c r="A42" s="86">
        <v>4</v>
      </c>
      <c r="B42" s="86" t="s">
        <v>1594</v>
      </c>
      <c r="D42" s="86" t="s">
        <v>176</v>
      </c>
      <c r="E42" s="86" t="s">
        <v>177</v>
      </c>
      <c r="F42" s="86" t="s">
        <v>512</v>
      </c>
      <c r="G42" s="86" t="s">
        <v>512</v>
      </c>
      <c r="I42" s="86" t="s">
        <v>1718</v>
      </c>
      <c r="J42" s="86" t="s">
        <v>1594</v>
      </c>
      <c r="L42" s="86" t="s">
        <v>501</v>
      </c>
      <c r="M42" s="86" t="s">
        <v>502</v>
      </c>
      <c r="N42" s="86" t="s">
        <v>503</v>
      </c>
      <c r="O42" s="86" t="s">
        <v>504</v>
      </c>
      <c r="P42" s="176" t="s">
        <v>181</v>
      </c>
      <c r="Q42" s="86" t="s">
        <v>178</v>
      </c>
      <c r="R42" s="176" t="str">
        <f t="shared" si="0"/>
        <v>Director(a) Nutrición</v>
      </c>
      <c r="S42" s="87" t="s">
        <v>181</v>
      </c>
      <c r="T42" s="177" t="s">
        <v>182</v>
      </c>
      <c r="U42" s="92">
        <v>0.8</v>
      </c>
      <c r="V42" s="136">
        <f>+VLOOKUP(AV42,Hoja1!$P$6:$R$26,3,FALSE)</f>
        <v>9.3023255813953487E-3</v>
      </c>
      <c r="X42" s="89" t="s">
        <v>1568</v>
      </c>
      <c r="Y42" s="89" t="s">
        <v>1568</v>
      </c>
      <c r="Z42" s="89" t="s">
        <v>1568</v>
      </c>
      <c r="AA42" s="89" t="s">
        <v>1568</v>
      </c>
      <c r="AB42" s="89"/>
      <c r="AC42" s="89"/>
      <c r="AD42" s="89"/>
      <c r="AF42" s="89" t="s">
        <v>98</v>
      </c>
      <c r="AG42" s="89" t="s">
        <v>103</v>
      </c>
      <c r="AH42" s="89" t="s">
        <v>104</v>
      </c>
      <c r="AI42" s="89" t="s">
        <v>50</v>
      </c>
      <c r="AJ42" s="89"/>
      <c r="AK42" s="89"/>
      <c r="AL42" s="89"/>
      <c r="AM42" s="89"/>
      <c r="AN42" s="89"/>
      <c r="AO42" s="90" t="s">
        <v>1568</v>
      </c>
      <c r="AP42" s="93"/>
      <c r="AQ42" s="93"/>
      <c r="AR42" s="93"/>
      <c r="AS42" s="93"/>
      <c r="AT42" s="94"/>
      <c r="AU42" s="91" t="s">
        <v>1568</v>
      </c>
      <c r="AV42" s="176" t="str">
        <f t="shared" si="1"/>
        <v>Resultadox</v>
      </c>
    </row>
    <row r="43" spans="1:48" ht="39.75" customHeight="1" x14ac:dyDescent="0.25">
      <c r="A43" s="86">
        <v>4</v>
      </c>
      <c r="B43" s="86" t="s">
        <v>1594</v>
      </c>
      <c r="D43" s="86" t="s">
        <v>176</v>
      </c>
      <c r="E43" s="86" t="s">
        <v>177</v>
      </c>
      <c r="F43" s="86" t="s">
        <v>512</v>
      </c>
      <c r="G43" s="86" t="s">
        <v>512</v>
      </c>
      <c r="I43" s="86" t="s">
        <v>1718</v>
      </c>
      <c r="J43" s="86" t="s">
        <v>1594</v>
      </c>
      <c r="L43" s="86" t="s">
        <v>501</v>
      </c>
      <c r="M43" s="86" t="s">
        <v>502</v>
      </c>
      <c r="N43" s="86" t="s">
        <v>503</v>
      </c>
      <c r="O43" s="86" t="s">
        <v>504</v>
      </c>
      <c r="P43" s="176" t="s">
        <v>183</v>
      </c>
      <c r="Q43" s="86" t="s">
        <v>178</v>
      </c>
      <c r="R43" s="176" t="str">
        <f t="shared" si="0"/>
        <v>Director(a) Nutrición</v>
      </c>
      <c r="S43" s="87" t="s">
        <v>183</v>
      </c>
      <c r="T43" s="177" t="s">
        <v>658</v>
      </c>
      <c r="U43" s="88">
        <v>22000</v>
      </c>
      <c r="V43" s="136">
        <f>+VLOOKUP(AV43,Hoja1!$P$6:$R$26,3,FALSE)</f>
        <v>5.5813953488372094E-3</v>
      </c>
      <c r="X43" s="89" t="s">
        <v>1568</v>
      </c>
      <c r="Y43" s="89"/>
      <c r="Z43" s="89"/>
      <c r="AA43" s="89" t="s">
        <v>1568</v>
      </c>
      <c r="AB43" s="89" t="s">
        <v>1568</v>
      </c>
      <c r="AC43" s="89"/>
      <c r="AD43" s="89"/>
      <c r="AF43" s="89" t="s">
        <v>685</v>
      </c>
      <c r="AG43" s="89" t="s">
        <v>533</v>
      </c>
      <c r="AH43" s="89" t="s">
        <v>84</v>
      </c>
      <c r="AI43" s="89" t="s">
        <v>46</v>
      </c>
      <c r="AJ43" s="90" t="s">
        <v>1568</v>
      </c>
      <c r="AK43" s="90" t="s">
        <v>1568</v>
      </c>
      <c r="AL43" s="90" t="s">
        <v>1568</v>
      </c>
      <c r="AM43" s="90" t="s">
        <v>1568</v>
      </c>
      <c r="AN43" s="90" t="s">
        <v>1568</v>
      </c>
      <c r="AO43" s="90" t="s">
        <v>1568</v>
      </c>
      <c r="AP43" s="90" t="s">
        <v>1568</v>
      </c>
      <c r="AQ43" s="90" t="s">
        <v>1568</v>
      </c>
      <c r="AR43" s="90" t="s">
        <v>1568</v>
      </c>
      <c r="AS43" s="90" t="s">
        <v>1568</v>
      </c>
      <c r="AT43" s="91" t="s">
        <v>1568</v>
      </c>
      <c r="AU43" s="91" t="s">
        <v>1568</v>
      </c>
      <c r="AV43" s="176" t="str">
        <f t="shared" si="1"/>
        <v>Gestiónx</v>
      </c>
    </row>
    <row r="44" spans="1:48" ht="39.75" customHeight="1" x14ac:dyDescent="0.25">
      <c r="A44" s="86">
        <v>4</v>
      </c>
      <c r="B44" s="86" t="s">
        <v>1594</v>
      </c>
      <c r="D44" s="86" t="s">
        <v>176</v>
      </c>
      <c r="E44" s="86" t="s">
        <v>177</v>
      </c>
      <c r="F44" s="86" t="s">
        <v>512</v>
      </c>
      <c r="G44" s="86" t="s">
        <v>512</v>
      </c>
      <c r="I44" s="86" t="s">
        <v>1718</v>
      </c>
      <c r="J44" s="86" t="s">
        <v>1594</v>
      </c>
      <c r="L44" s="86" t="s">
        <v>501</v>
      </c>
      <c r="M44" s="86" t="s">
        <v>502</v>
      </c>
      <c r="N44" s="86" t="s">
        <v>503</v>
      </c>
      <c r="O44" s="86" t="s">
        <v>504</v>
      </c>
      <c r="P44" s="176" t="s">
        <v>184</v>
      </c>
      <c r="Q44" s="86" t="s">
        <v>178</v>
      </c>
      <c r="R44" s="176" t="str">
        <f t="shared" si="0"/>
        <v>Director(a) Nutrición</v>
      </c>
      <c r="S44" s="87" t="s">
        <v>184</v>
      </c>
      <c r="T44" s="177" t="s">
        <v>659</v>
      </c>
      <c r="U44" s="88">
        <v>22000</v>
      </c>
      <c r="V44" s="136">
        <f>+VLOOKUP(AV44,Hoja1!$P$6:$R$26,3,FALSE)</f>
        <v>5.5813953488372094E-3</v>
      </c>
      <c r="X44" s="89" t="s">
        <v>1568</v>
      </c>
      <c r="Y44" s="89"/>
      <c r="Z44" s="89"/>
      <c r="AA44" s="89" t="s">
        <v>1568</v>
      </c>
      <c r="AB44" s="89" t="s">
        <v>1568</v>
      </c>
      <c r="AC44" s="89"/>
      <c r="AD44" s="89"/>
      <c r="AF44" s="89" t="s">
        <v>685</v>
      </c>
      <c r="AG44" s="89" t="s">
        <v>533</v>
      </c>
      <c r="AH44" s="89" t="s">
        <v>84</v>
      </c>
      <c r="AI44" s="89" t="s">
        <v>40</v>
      </c>
      <c r="AJ44" s="89"/>
      <c r="AK44" s="90" t="s">
        <v>1568</v>
      </c>
      <c r="AL44" s="90" t="s">
        <v>1568</v>
      </c>
      <c r="AM44" s="90" t="s">
        <v>1568</v>
      </c>
      <c r="AN44" s="90" t="s">
        <v>1568</v>
      </c>
      <c r="AO44" s="90" t="s">
        <v>1568</v>
      </c>
      <c r="AP44" s="90" t="s">
        <v>1568</v>
      </c>
      <c r="AQ44" s="90" t="s">
        <v>1568</v>
      </c>
      <c r="AR44" s="90" t="s">
        <v>1568</v>
      </c>
      <c r="AS44" s="90" t="s">
        <v>1568</v>
      </c>
      <c r="AT44" s="91" t="s">
        <v>1568</v>
      </c>
      <c r="AU44" s="91" t="s">
        <v>1568</v>
      </c>
      <c r="AV44" s="176" t="str">
        <f t="shared" si="1"/>
        <v>Gestiónx</v>
      </c>
    </row>
    <row r="45" spans="1:48" ht="39.75" customHeight="1" x14ac:dyDescent="0.25">
      <c r="A45" s="86">
        <v>4</v>
      </c>
      <c r="B45" s="86" t="s">
        <v>1594</v>
      </c>
      <c r="D45" s="86" t="s">
        <v>176</v>
      </c>
      <c r="E45" s="86" t="s">
        <v>177</v>
      </c>
      <c r="F45" s="86" t="s">
        <v>512</v>
      </c>
      <c r="G45" s="86" t="s">
        <v>512</v>
      </c>
      <c r="I45" s="86" t="s">
        <v>1718</v>
      </c>
      <c r="J45" s="86" t="s">
        <v>1594</v>
      </c>
      <c r="L45" s="86" t="s">
        <v>501</v>
      </c>
      <c r="M45" s="86" t="s">
        <v>502</v>
      </c>
      <c r="N45" s="86" t="s">
        <v>503</v>
      </c>
      <c r="O45" s="86" t="s">
        <v>504</v>
      </c>
      <c r="P45" s="176" t="s">
        <v>185</v>
      </c>
      <c r="Q45" s="86" t="s">
        <v>178</v>
      </c>
      <c r="R45" s="176" t="str">
        <f t="shared" si="0"/>
        <v>Director(a) Nutrición</v>
      </c>
      <c r="S45" s="87" t="s">
        <v>185</v>
      </c>
      <c r="T45" s="177" t="s">
        <v>186</v>
      </c>
      <c r="U45" s="92">
        <v>0.7</v>
      </c>
      <c r="V45" s="136">
        <f>+VLOOKUP(AV45,Hoja1!$P$6:$R$26,3,FALSE)</f>
        <v>9.3023255813953487E-3</v>
      </c>
      <c r="X45" s="89" t="s">
        <v>1568</v>
      </c>
      <c r="Y45" s="89" t="s">
        <v>1568</v>
      </c>
      <c r="Z45" s="89" t="s">
        <v>1568</v>
      </c>
      <c r="AA45" s="89" t="s">
        <v>1568</v>
      </c>
      <c r="AB45" s="89" t="s">
        <v>1568</v>
      </c>
      <c r="AC45" s="89"/>
      <c r="AD45" s="89"/>
      <c r="AF45" s="89" t="s">
        <v>98</v>
      </c>
      <c r="AG45" s="89" t="s">
        <v>103</v>
      </c>
      <c r="AH45" s="89" t="s">
        <v>104</v>
      </c>
      <c r="AI45" s="89" t="s">
        <v>50</v>
      </c>
      <c r="AJ45" s="89"/>
      <c r="AK45" s="89"/>
      <c r="AL45" s="89"/>
      <c r="AM45" s="89"/>
      <c r="AN45" s="89"/>
      <c r="AO45" s="90" t="s">
        <v>1568</v>
      </c>
      <c r="AP45" s="93"/>
      <c r="AQ45" s="93"/>
      <c r="AR45" s="93"/>
      <c r="AS45" s="93"/>
      <c r="AT45" s="94"/>
      <c r="AU45" s="91" t="s">
        <v>1568</v>
      </c>
      <c r="AV45" s="176" t="str">
        <f t="shared" si="1"/>
        <v>Resultadox</v>
      </c>
    </row>
    <row r="46" spans="1:48" ht="39.75" customHeight="1" x14ac:dyDescent="0.25">
      <c r="A46" s="86">
        <v>4</v>
      </c>
      <c r="B46" s="86" t="s">
        <v>1594</v>
      </c>
      <c r="D46" s="86" t="s">
        <v>176</v>
      </c>
      <c r="E46" s="86" t="s">
        <v>177</v>
      </c>
      <c r="F46" s="86" t="s">
        <v>512</v>
      </c>
      <c r="G46" s="86" t="s">
        <v>512</v>
      </c>
      <c r="I46" s="86" t="s">
        <v>1718</v>
      </c>
      <c r="J46" s="86" t="s">
        <v>1594</v>
      </c>
      <c r="L46" s="86" t="s">
        <v>501</v>
      </c>
      <c r="M46" s="86" t="s">
        <v>502</v>
      </c>
      <c r="N46" s="86" t="s">
        <v>503</v>
      </c>
      <c r="O46" s="86" t="s">
        <v>504</v>
      </c>
      <c r="P46" s="176" t="s">
        <v>187</v>
      </c>
      <c r="Q46" s="86" t="s">
        <v>178</v>
      </c>
      <c r="R46" s="176" t="str">
        <f t="shared" si="0"/>
        <v>Director(a) Nutrición</v>
      </c>
      <c r="S46" s="87" t="s">
        <v>187</v>
      </c>
      <c r="T46" s="177" t="s">
        <v>2121</v>
      </c>
      <c r="U46" s="92">
        <v>0.8</v>
      </c>
      <c r="V46" s="136">
        <f>+VLOOKUP(AV46,Hoja1!$P$6:$R$26,3,FALSE)</f>
        <v>9.3023255813953487E-3</v>
      </c>
      <c r="X46" s="89" t="s">
        <v>1568</v>
      </c>
      <c r="Y46" s="89" t="s">
        <v>1568</v>
      </c>
      <c r="Z46" s="89" t="s">
        <v>1568</v>
      </c>
      <c r="AA46" s="89" t="s">
        <v>1568</v>
      </c>
      <c r="AB46" s="89" t="s">
        <v>1568</v>
      </c>
      <c r="AC46" s="89"/>
      <c r="AD46" s="89"/>
      <c r="AF46" s="89" t="s">
        <v>98</v>
      </c>
      <c r="AG46" s="89" t="s">
        <v>103</v>
      </c>
      <c r="AH46" s="89" t="s">
        <v>104</v>
      </c>
      <c r="AI46" s="89" t="s">
        <v>50</v>
      </c>
      <c r="AJ46" s="89"/>
      <c r="AK46" s="89"/>
      <c r="AL46" s="89"/>
      <c r="AM46" s="89"/>
      <c r="AN46" s="89"/>
      <c r="AO46" s="90" t="s">
        <v>1568</v>
      </c>
      <c r="AP46" s="93"/>
      <c r="AQ46" s="93"/>
      <c r="AR46" s="93"/>
      <c r="AS46" s="93"/>
      <c r="AT46" s="94"/>
      <c r="AU46" s="91" t="s">
        <v>1568</v>
      </c>
      <c r="AV46" s="176" t="str">
        <f t="shared" si="1"/>
        <v>Resultadox</v>
      </c>
    </row>
    <row r="47" spans="1:48" ht="39.75" customHeight="1" x14ac:dyDescent="0.25">
      <c r="A47" s="86">
        <v>4</v>
      </c>
      <c r="B47" s="86" t="s">
        <v>1594</v>
      </c>
      <c r="D47" s="86" t="s">
        <v>176</v>
      </c>
      <c r="E47" s="86" t="s">
        <v>177</v>
      </c>
      <c r="F47" s="86" t="s">
        <v>512</v>
      </c>
      <c r="G47" s="86" t="s">
        <v>512</v>
      </c>
      <c r="I47" s="86" t="s">
        <v>1718</v>
      </c>
      <c r="J47" s="86" t="s">
        <v>1594</v>
      </c>
      <c r="L47" s="86" t="s">
        <v>501</v>
      </c>
      <c r="M47" s="86" t="s">
        <v>502</v>
      </c>
      <c r="N47" s="86" t="s">
        <v>503</v>
      </c>
      <c r="O47" s="86" t="s">
        <v>504</v>
      </c>
      <c r="P47" s="176" t="s">
        <v>188</v>
      </c>
      <c r="Q47" s="86" t="s">
        <v>178</v>
      </c>
      <c r="R47" s="176" t="str">
        <f t="shared" si="0"/>
        <v>Director(a) Nutrición</v>
      </c>
      <c r="S47" s="87" t="s">
        <v>188</v>
      </c>
      <c r="T47" s="177" t="s">
        <v>660</v>
      </c>
      <c r="U47" s="88">
        <v>16</v>
      </c>
      <c r="V47" s="136">
        <f>+VLOOKUP(AV47,Hoja1!$P$6:$R$26,3,FALSE)</f>
        <v>8.4210526315789489E-3</v>
      </c>
      <c r="X47" s="89" t="s">
        <v>1568</v>
      </c>
      <c r="Y47" s="89"/>
      <c r="Z47" s="89"/>
      <c r="AA47" s="89" t="s">
        <v>1568</v>
      </c>
      <c r="AB47" s="89" t="s">
        <v>1568</v>
      </c>
      <c r="AC47" s="89"/>
      <c r="AD47" s="89"/>
      <c r="AF47" s="89" t="s">
        <v>98</v>
      </c>
      <c r="AG47" s="89" t="s">
        <v>519</v>
      </c>
      <c r="AH47" s="89" t="s">
        <v>104</v>
      </c>
      <c r="AI47" s="89" t="s">
        <v>50</v>
      </c>
      <c r="AJ47" s="89"/>
      <c r="AK47" s="89"/>
      <c r="AL47" s="89"/>
      <c r="AM47" s="89"/>
      <c r="AN47" s="89"/>
      <c r="AO47" s="90" t="s">
        <v>1568</v>
      </c>
      <c r="AP47" s="93"/>
      <c r="AQ47" s="93"/>
      <c r="AR47" s="93"/>
      <c r="AS47" s="93"/>
      <c r="AT47" s="94"/>
      <c r="AU47" s="91" t="s">
        <v>1568</v>
      </c>
      <c r="AV47" s="176" t="str">
        <f t="shared" si="1"/>
        <v>Productox</v>
      </c>
    </row>
    <row r="48" spans="1:48" ht="39.75" customHeight="1" x14ac:dyDescent="0.25">
      <c r="A48" s="86">
        <v>4</v>
      </c>
      <c r="B48" s="86" t="s">
        <v>1594</v>
      </c>
      <c r="D48" s="86" t="s">
        <v>176</v>
      </c>
      <c r="E48" s="86" t="s">
        <v>177</v>
      </c>
      <c r="F48" s="86" t="s">
        <v>512</v>
      </c>
      <c r="G48" s="86" t="s">
        <v>512</v>
      </c>
      <c r="I48" s="86" t="s">
        <v>1718</v>
      </c>
      <c r="J48" s="86" t="s">
        <v>1594</v>
      </c>
      <c r="L48" s="86" t="s">
        <v>501</v>
      </c>
      <c r="M48" s="86" t="s">
        <v>502</v>
      </c>
      <c r="N48" s="86" t="s">
        <v>503</v>
      </c>
      <c r="O48" s="86" t="s">
        <v>504</v>
      </c>
      <c r="P48" s="176" t="s">
        <v>189</v>
      </c>
      <c r="Q48" s="86" t="s">
        <v>178</v>
      </c>
      <c r="R48" s="176" t="str">
        <f t="shared" si="0"/>
        <v>Director(a) Nutrición</v>
      </c>
      <c r="S48" s="87" t="s">
        <v>189</v>
      </c>
      <c r="T48" s="177" t="s">
        <v>661</v>
      </c>
      <c r="U48" s="88">
        <v>1050</v>
      </c>
      <c r="V48" s="136">
        <f>+VLOOKUP(AV48,Hoja1!$P$6:$R$26,3,FALSE)</f>
        <v>8.4210526315789489E-3</v>
      </c>
      <c r="X48" s="89" t="s">
        <v>1568</v>
      </c>
      <c r="Y48" s="89"/>
      <c r="Z48" s="89"/>
      <c r="AA48" s="89" t="s">
        <v>1568</v>
      </c>
      <c r="AB48" s="89" t="s">
        <v>1568</v>
      </c>
      <c r="AC48" s="89"/>
      <c r="AD48" s="89"/>
      <c r="AF48" s="89" t="s">
        <v>98</v>
      </c>
      <c r="AG48" s="89" t="s">
        <v>519</v>
      </c>
      <c r="AH48" s="89" t="s">
        <v>104</v>
      </c>
      <c r="AI48" s="89" t="s">
        <v>50</v>
      </c>
      <c r="AJ48" s="89"/>
      <c r="AK48" s="89"/>
      <c r="AL48" s="89"/>
      <c r="AM48" s="89"/>
      <c r="AN48" s="89"/>
      <c r="AO48" s="90" t="s">
        <v>1568</v>
      </c>
      <c r="AP48" s="93"/>
      <c r="AQ48" s="93"/>
      <c r="AR48" s="93"/>
      <c r="AS48" s="93"/>
      <c r="AT48" s="94"/>
      <c r="AU48" s="91" t="s">
        <v>1568</v>
      </c>
      <c r="AV48" s="176" t="str">
        <f t="shared" si="1"/>
        <v>Productox</v>
      </c>
    </row>
    <row r="49" spans="1:63" ht="39.75" customHeight="1" x14ac:dyDescent="0.25">
      <c r="A49" s="86">
        <v>4</v>
      </c>
      <c r="B49" s="86" t="s">
        <v>1594</v>
      </c>
      <c r="D49" s="86" t="s">
        <v>176</v>
      </c>
      <c r="E49" s="86" t="s">
        <v>177</v>
      </c>
      <c r="F49" s="86" t="s">
        <v>512</v>
      </c>
      <c r="G49" s="86" t="s">
        <v>512</v>
      </c>
      <c r="I49" s="86" t="s">
        <v>1718</v>
      </c>
      <c r="J49" s="86" t="s">
        <v>1594</v>
      </c>
      <c r="L49" s="86" t="s">
        <v>501</v>
      </c>
      <c r="M49" s="86" t="s">
        <v>502</v>
      </c>
      <c r="N49" s="86" t="s">
        <v>503</v>
      </c>
      <c r="O49" s="86" t="s">
        <v>504</v>
      </c>
      <c r="P49" s="176" t="s">
        <v>190</v>
      </c>
      <c r="Q49" s="86" t="s">
        <v>178</v>
      </c>
      <c r="R49" s="176" t="str">
        <f t="shared" si="0"/>
        <v>Director(a) Nutrición</v>
      </c>
      <c r="S49" s="87" t="s">
        <v>190</v>
      </c>
      <c r="T49" s="177" t="s">
        <v>662</v>
      </c>
      <c r="U49" s="88">
        <v>40000</v>
      </c>
      <c r="V49" s="136">
        <f>+VLOOKUP(AV49,Hoja1!$P$6:$R$26,3,FALSE)</f>
        <v>8.4210526315789489E-3</v>
      </c>
      <c r="X49" s="89" t="s">
        <v>1568</v>
      </c>
      <c r="Y49" s="89"/>
      <c r="Z49" s="89"/>
      <c r="AA49" s="89" t="s">
        <v>1568</v>
      </c>
      <c r="AB49" s="89" t="s">
        <v>1568</v>
      </c>
      <c r="AC49" s="89"/>
      <c r="AD49" s="89" t="s">
        <v>1568</v>
      </c>
      <c r="AF49" s="89" t="s">
        <v>98</v>
      </c>
      <c r="AG49" s="89" t="s">
        <v>519</v>
      </c>
      <c r="AH49" s="89" t="s">
        <v>104</v>
      </c>
      <c r="AI49" s="89" t="s">
        <v>50</v>
      </c>
      <c r="AJ49" s="89"/>
      <c r="AK49" s="89"/>
      <c r="AL49" s="89"/>
      <c r="AM49" s="89"/>
      <c r="AN49" s="89"/>
      <c r="AO49" s="90" t="s">
        <v>1568</v>
      </c>
      <c r="AP49" s="93"/>
      <c r="AQ49" s="93"/>
      <c r="AR49" s="93"/>
      <c r="AS49" s="93"/>
      <c r="AT49" s="94"/>
      <c r="AU49" s="91" t="s">
        <v>1568</v>
      </c>
      <c r="AV49" s="176" t="str">
        <f t="shared" si="1"/>
        <v>Productox</v>
      </c>
    </row>
    <row r="50" spans="1:63" ht="39.75" customHeight="1" x14ac:dyDescent="0.25">
      <c r="A50" s="86">
        <v>4</v>
      </c>
      <c r="B50" s="86" t="s">
        <v>1594</v>
      </c>
      <c r="D50" s="86" t="s">
        <v>176</v>
      </c>
      <c r="E50" s="86" t="s">
        <v>177</v>
      </c>
      <c r="F50" s="86" t="s">
        <v>512</v>
      </c>
      <c r="G50" s="86" t="s">
        <v>512</v>
      </c>
      <c r="I50" s="86" t="s">
        <v>1718</v>
      </c>
      <c r="J50" s="86" t="s">
        <v>1594</v>
      </c>
      <c r="L50" s="86" t="s">
        <v>512</v>
      </c>
      <c r="M50" s="86" t="s">
        <v>512</v>
      </c>
      <c r="N50" s="86" t="s">
        <v>512</v>
      </c>
      <c r="O50" s="86" t="s">
        <v>512</v>
      </c>
      <c r="P50" s="176" t="s">
        <v>191</v>
      </c>
      <c r="Q50" s="86" t="s">
        <v>178</v>
      </c>
      <c r="R50" s="176" t="str">
        <f t="shared" si="0"/>
        <v>Director(a) Nutrición</v>
      </c>
      <c r="S50" s="87" t="s">
        <v>191</v>
      </c>
      <c r="T50" s="177" t="s">
        <v>1587</v>
      </c>
      <c r="U50" s="92">
        <v>0.8</v>
      </c>
      <c r="V50" s="136">
        <f>+VLOOKUP(AV50,Hoja1!$P$6:$R$26,3,FALSE)</f>
        <v>3.7499999999999999E-3</v>
      </c>
      <c r="X50" s="89" t="s">
        <v>1568</v>
      </c>
      <c r="Y50" s="89" t="s">
        <v>1568</v>
      </c>
      <c r="Z50" s="89" t="s">
        <v>1568</v>
      </c>
      <c r="AA50" s="89"/>
      <c r="AB50" s="89"/>
      <c r="AC50" s="89"/>
      <c r="AD50" s="89"/>
      <c r="AF50" s="89" t="s">
        <v>98</v>
      </c>
      <c r="AG50" s="89" t="s">
        <v>103</v>
      </c>
      <c r="AH50" s="89" t="s">
        <v>104</v>
      </c>
      <c r="AI50" s="89" t="s">
        <v>50</v>
      </c>
      <c r="AJ50" s="89"/>
      <c r="AK50" s="89"/>
      <c r="AL50" s="89"/>
      <c r="AM50" s="89"/>
      <c r="AN50" s="89"/>
      <c r="AO50" s="90" t="s">
        <v>1568</v>
      </c>
      <c r="AP50" s="93"/>
      <c r="AQ50" s="93"/>
      <c r="AR50" s="93"/>
      <c r="AS50" s="93"/>
      <c r="AT50" s="94"/>
      <c r="AU50" s="91" t="s">
        <v>1568</v>
      </c>
      <c r="AV50" s="176" t="str">
        <f t="shared" si="1"/>
        <v>Resultado</v>
      </c>
    </row>
    <row r="51" spans="1:63" ht="39.75" customHeight="1" x14ac:dyDescent="0.25">
      <c r="A51" s="86">
        <v>4</v>
      </c>
      <c r="B51" s="86" t="s">
        <v>1594</v>
      </c>
      <c r="D51" s="86" t="s">
        <v>176</v>
      </c>
      <c r="E51" s="86" t="s">
        <v>177</v>
      </c>
      <c r="F51" s="86" t="s">
        <v>512</v>
      </c>
      <c r="G51" s="86" t="s">
        <v>512</v>
      </c>
      <c r="I51" s="86" t="s">
        <v>1718</v>
      </c>
      <c r="J51" s="86" t="s">
        <v>1594</v>
      </c>
      <c r="L51" s="86" t="s">
        <v>512</v>
      </c>
      <c r="M51" s="86" t="s">
        <v>512</v>
      </c>
      <c r="N51" s="86" t="s">
        <v>512</v>
      </c>
      <c r="O51" s="86" t="s">
        <v>512</v>
      </c>
      <c r="P51" s="176" t="s">
        <v>192</v>
      </c>
      <c r="Q51" s="86" t="s">
        <v>178</v>
      </c>
      <c r="R51" s="176" t="str">
        <f t="shared" si="0"/>
        <v>Director(a) Nutrición</v>
      </c>
      <c r="S51" s="87" t="s">
        <v>192</v>
      </c>
      <c r="T51" s="177" t="s">
        <v>193</v>
      </c>
      <c r="U51" s="92">
        <v>0.75</v>
      </c>
      <c r="V51" s="136">
        <f>+VLOOKUP(AV51,Hoja1!$P$6:$R$26,3,FALSE)</f>
        <v>3.7499999999999999E-3</v>
      </c>
      <c r="X51" s="89" t="s">
        <v>1568</v>
      </c>
      <c r="Y51" s="89" t="s">
        <v>1568</v>
      </c>
      <c r="Z51" s="89" t="s">
        <v>1568</v>
      </c>
      <c r="AA51" s="89"/>
      <c r="AB51" s="89"/>
      <c r="AC51" s="89"/>
      <c r="AD51" s="89"/>
      <c r="AF51" s="89" t="s">
        <v>98</v>
      </c>
      <c r="AG51" s="89" t="s">
        <v>103</v>
      </c>
      <c r="AH51" s="89" t="s">
        <v>104</v>
      </c>
      <c r="AI51" s="89" t="s">
        <v>50</v>
      </c>
      <c r="AJ51" s="89"/>
      <c r="AK51" s="89"/>
      <c r="AL51" s="89"/>
      <c r="AM51" s="89"/>
      <c r="AN51" s="89"/>
      <c r="AO51" s="90" t="s">
        <v>1568</v>
      </c>
      <c r="AP51" s="93"/>
      <c r="AQ51" s="93"/>
      <c r="AR51" s="93"/>
      <c r="AS51" s="93"/>
      <c r="AT51" s="94"/>
      <c r="AU51" s="91" t="s">
        <v>1568</v>
      </c>
      <c r="AV51" s="176" t="str">
        <f t="shared" si="1"/>
        <v>Resultado</v>
      </c>
    </row>
    <row r="52" spans="1:63" ht="39.75" customHeight="1" x14ac:dyDescent="0.25">
      <c r="A52" s="86">
        <v>4</v>
      </c>
      <c r="B52" s="86" t="s">
        <v>1594</v>
      </c>
      <c r="D52" s="86" t="s">
        <v>176</v>
      </c>
      <c r="E52" s="86" t="s">
        <v>177</v>
      </c>
      <c r="F52" s="86" t="s">
        <v>512</v>
      </c>
      <c r="G52" s="86" t="s">
        <v>512</v>
      </c>
      <c r="I52" s="86" t="s">
        <v>1718</v>
      </c>
      <c r="J52" s="86" t="s">
        <v>1594</v>
      </c>
      <c r="L52" s="86" t="s">
        <v>512</v>
      </c>
      <c r="M52" s="86" t="s">
        <v>512</v>
      </c>
      <c r="N52" s="86" t="s">
        <v>512</v>
      </c>
      <c r="O52" s="86" t="s">
        <v>512</v>
      </c>
      <c r="P52" s="176" t="s">
        <v>196</v>
      </c>
      <c r="Q52" s="86" t="s">
        <v>178</v>
      </c>
      <c r="R52" s="176" t="str">
        <f t="shared" si="0"/>
        <v>Director(a) Nutrición</v>
      </c>
      <c r="S52" s="87" t="s">
        <v>196</v>
      </c>
      <c r="T52" s="177" t="s">
        <v>197</v>
      </c>
      <c r="U52" s="92">
        <v>0.4</v>
      </c>
      <c r="V52" s="136">
        <f>+VLOOKUP(AV52,Hoja1!$P$6:$R$26,3,FALSE)</f>
        <v>3.7499999999999999E-3</v>
      </c>
      <c r="X52" s="89" t="s">
        <v>1568</v>
      </c>
      <c r="Y52" s="89" t="s">
        <v>1568</v>
      </c>
      <c r="Z52" s="89" t="s">
        <v>1568</v>
      </c>
      <c r="AA52" s="89"/>
      <c r="AB52" s="89"/>
      <c r="AC52" s="89"/>
      <c r="AD52" s="89"/>
      <c r="AF52" s="89" t="s">
        <v>98</v>
      </c>
      <c r="AG52" s="89" t="s">
        <v>103</v>
      </c>
      <c r="AH52" s="89" t="s">
        <v>104</v>
      </c>
      <c r="AI52" s="89" t="s">
        <v>50</v>
      </c>
      <c r="AJ52" s="89"/>
      <c r="AK52" s="89"/>
      <c r="AL52" s="89"/>
      <c r="AM52" s="89"/>
      <c r="AN52" s="89"/>
      <c r="AO52" s="90" t="s">
        <v>1568</v>
      </c>
      <c r="AP52" s="93"/>
      <c r="AQ52" s="93"/>
      <c r="AR52" s="93"/>
      <c r="AS52" s="93"/>
      <c r="AT52" s="94"/>
      <c r="AU52" s="91" t="s">
        <v>1568</v>
      </c>
      <c r="AV52" s="176" t="str">
        <f t="shared" si="1"/>
        <v>Resultado</v>
      </c>
    </row>
    <row r="53" spans="1:63" ht="39.75" customHeight="1" x14ac:dyDescent="0.25">
      <c r="A53" s="86">
        <v>4</v>
      </c>
      <c r="B53" s="86" t="s">
        <v>1594</v>
      </c>
      <c r="D53" s="86" t="s">
        <v>176</v>
      </c>
      <c r="E53" s="86" t="s">
        <v>177</v>
      </c>
      <c r="F53" s="86" t="s">
        <v>512</v>
      </c>
      <c r="G53" s="86" t="s">
        <v>512</v>
      </c>
      <c r="I53" s="86" t="s">
        <v>1718</v>
      </c>
      <c r="J53" s="86" t="s">
        <v>1594</v>
      </c>
      <c r="L53" s="86" t="s">
        <v>512</v>
      </c>
      <c r="M53" s="86" t="s">
        <v>512</v>
      </c>
      <c r="N53" s="86" t="s">
        <v>512</v>
      </c>
      <c r="O53" s="86" t="s">
        <v>512</v>
      </c>
      <c r="P53" s="176" t="s">
        <v>201</v>
      </c>
      <c r="Q53" s="86" t="s">
        <v>178</v>
      </c>
      <c r="R53" s="176" t="str">
        <f t="shared" si="0"/>
        <v>Director(a) Nutrición</v>
      </c>
      <c r="S53" s="87" t="s">
        <v>201</v>
      </c>
      <c r="T53" s="177" t="s">
        <v>1588</v>
      </c>
      <c r="U53" s="92">
        <v>0.8</v>
      </c>
      <c r="V53" s="136">
        <f>+VLOOKUP(AV53,Hoja1!$P$6:$R$26,3,FALSE)</f>
        <v>3.7499999999999999E-3</v>
      </c>
      <c r="X53" s="89" t="s">
        <v>1568</v>
      </c>
      <c r="Y53" s="89" t="s">
        <v>1568</v>
      </c>
      <c r="Z53" s="89" t="s">
        <v>1568</v>
      </c>
      <c r="AA53" s="89"/>
      <c r="AB53" s="89"/>
      <c r="AC53" s="89"/>
      <c r="AD53" s="89"/>
      <c r="AF53" s="89" t="s">
        <v>98</v>
      </c>
      <c r="AG53" s="89" t="s">
        <v>103</v>
      </c>
      <c r="AH53" s="89" t="s">
        <v>104</v>
      </c>
      <c r="AI53" s="89" t="s">
        <v>50</v>
      </c>
      <c r="AJ53" s="89"/>
      <c r="AK53" s="89"/>
      <c r="AL53" s="89"/>
      <c r="AM53" s="89"/>
      <c r="AN53" s="89"/>
      <c r="AO53" s="90" t="s">
        <v>1568</v>
      </c>
      <c r="AP53" s="93"/>
      <c r="AQ53" s="93"/>
      <c r="AR53" s="93"/>
      <c r="AS53" s="93"/>
      <c r="AT53" s="94"/>
      <c r="AU53" s="91" t="s">
        <v>1568</v>
      </c>
      <c r="AV53" s="176" t="str">
        <f t="shared" si="1"/>
        <v>Resultado</v>
      </c>
    </row>
    <row r="54" spans="1:63" ht="39.75" customHeight="1" x14ac:dyDescent="0.25">
      <c r="A54" s="86">
        <v>4</v>
      </c>
      <c r="B54" s="86" t="s">
        <v>1594</v>
      </c>
      <c r="D54" s="86" t="s">
        <v>176</v>
      </c>
      <c r="E54" s="86" t="s">
        <v>177</v>
      </c>
      <c r="F54" s="86" t="s">
        <v>512</v>
      </c>
      <c r="G54" s="86" t="s">
        <v>512</v>
      </c>
      <c r="I54" s="86" t="s">
        <v>1718</v>
      </c>
      <c r="J54" s="86" t="s">
        <v>1594</v>
      </c>
      <c r="L54" s="86" t="s">
        <v>512</v>
      </c>
      <c r="M54" s="86" t="s">
        <v>512</v>
      </c>
      <c r="N54" s="86" t="s">
        <v>512</v>
      </c>
      <c r="O54" s="86" t="s">
        <v>512</v>
      </c>
      <c r="P54" s="176" t="s">
        <v>712</v>
      </c>
      <c r="Q54" s="86" t="s">
        <v>178</v>
      </c>
      <c r="R54" s="176" t="str">
        <f t="shared" si="0"/>
        <v>Director(a) Nutrición</v>
      </c>
      <c r="S54" s="87" t="s">
        <v>712</v>
      </c>
      <c r="T54" s="177" t="s">
        <v>1589</v>
      </c>
      <c r="U54" s="92">
        <v>0.8</v>
      </c>
      <c r="V54" s="136">
        <f>+VLOOKUP(AV54,Hoja1!$P$6:$R$26,3,FALSE)</f>
        <v>3.7499999999999999E-3</v>
      </c>
      <c r="X54" s="89" t="s">
        <v>1568</v>
      </c>
      <c r="Y54" s="89" t="s">
        <v>1568</v>
      </c>
      <c r="Z54" s="89" t="s">
        <v>1568</v>
      </c>
      <c r="AA54" s="89"/>
      <c r="AB54" s="89"/>
      <c r="AC54" s="89"/>
      <c r="AD54" s="89"/>
      <c r="AF54" s="89" t="s">
        <v>98</v>
      </c>
      <c r="AG54" s="89" t="s">
        <v>103</v>
      </c>
      <c r="AH54" s="89" t="s">
        <v>104</v>
      </c>
      <c r="AI54" s="89" t="s">
        <v>50</v>
      </c>
      <c r="AJ54" s="89"/>
      <c r="AK54" s="89"/>
      <c r="AL54" s="89"/>
      <c r="AM54" s="89"/>
      <c r="AN54" s="89"/>
      <c r="AO54" s="90" t="s">
        <v>1568</v>
      </c>
      <c r="AP54" s="93"/>
      <c r="AQ54" s="93"/>
      <c r="AR54" s="93"/>
      <c r="AS54" s="93"/>
      <c r="AT54" s="94"/>
      <c r="AU54" s="91" t="s">
        <v>1568</v>
      </c>
      <c r="AV54" s="176" t="str">
        <f t="shared" si="1"/>
        <v>Resultado</v>
      </c>
    </row>
    <row r="55" spans="1:63" ht="39.75" customHeight="1" x14ac:dyDescent="0.25">
      <c r="A55" s="86">
        <v>4</v>
      </c>
      <c r="B55" s="86" t="s">
        <v>1594</v>
      </c>
      <c r="D55" s="86" t="s">
        <v>176</v>
      </c>
      <c r="E55" s="86" t="s">
        <v>177</v>
      </c>
      <c r="F55" s="86" t="s">
        <v>512</v>
      </c>
      <c r="G55" s="86" t="s">
        <v>512</v>
      </c>
      <c r="I55" s="86" t="s">
        <v>1718</v>
      </c>
      <c r="J55" s="86" t="s">
        <v>1594</v>
      </c>
      <c r="L55" s="86" t="s">
        <v>512</v>
      </c>
      <c r="M55" s="86" t="s">
        <v>512</v>
      </c>
      <c r="N55" s="86" t="s">
        <v>512</v>
      </c>
      <c r="O55" s="86" t="s">
        <v>512</v>
      </c>
      <c r="P55" s="176" t="s">
        <v>1362</v>
      </c>
      <c r="Q55" s="86" t="s">
        <v>178</v>
      </c>
      <c r="R55" s="176" t="str">
        <f t="shared" si="0"/>
        <v>Director(a) Nutrición</v>
      </c>
      <c r="S55" s="87" t="s">
        <v>1362</v>
      </c>
      <c r="T55" s="177" t="s">
        <v>1359</v>
      </c>
      <c r="U55" s="92">
        <v>1</v>
      </c>
      <c r="V55" s="136">
        <f>+VLOOKUP(AV55,Hoja1!$P$6:$R$26,3,FALSE)</f>
        <v>1.276595744680851E-3</v>
      </c>
      <c r="X55" s="89" t="s">
        <v>1568</v>
      </c>
      <c r="Y55" s="89"/>
      <c r="Z55" s="89"/>
      <c r="AA55" s="89"/>
      <c r="AB55" s="89"/>
      <c r="AC55" s="89"/>
      <c r="AD55" s="89"/>
      <c r="AF55" s="89" t="s">
        <v>685</v>
      </c>
      <c r="AG55" s="89" t="s">
        <v>533</v>
      </c>
      <c r="AH55" s="89" t="s">
        <v>84</v>
      </c>
      <c r="AI55" s="89" t="s">
        <v>47</v>
      </c>
      <c r="AJ55" s="89"/>
      <c r="AK55" s="89"/>
      <c r="AL55" s="90" t="s">
        <v>1568</v>
      </c>
      <c r="AM55" s="90" t="s">
        <v>1568</v>
      </c>
      <c r="AN55" s="90" t="s">
        <v>1568</v>
      </c>
      <c r="AO55" s="90" t="s">
        <v>1568</v>
      </c>
      <c r="AP55" s="90" t="s">
        <v>1568</v>
      </c>
      <c r="AQ55" s="90" t="s">
        <v>1568</v>
      </c>
      <c r="AR55" s="90" t="s">
        <v>1568</v>
      </c>
      <c r="AS55" s="90" t="s">
        <v>1568</v>
      </c>
      <c r="AT55" s="91" t="s">
        <v>1568</v>
      </c>
      <c r="AU55" s="91" t="s">
        <v>1568</v>
      </c>
      <c r="AV55" s="176" t="str">
        <f t="shared" si="1"/>
        <v>Gestión</v>
      </c>
    </row>
    <row r="56" spans="1:63" ht="39.75" customHeight="1" x14ac:dyDescent="0.25">
      <c r="A56" s="86">
        <v>5</v>
      </c>
      <c r="B56" s="86" t="s">
        <v>1594</v>
      </c>
      <c r="D56" s="86" t="s">
        <v>202</v>
      </c>
      <c r="E56" s="86" t="s">
        <v>177</v>
      </c>
      <c r="F56" s="86" t="s">
        <v>512</v>
      </c>
      <c r="G56" s="86" t="s">
        <v>512</v>
      </c>
      <c r="I56" s="86" t="s">
        <v>1719</v>
      </c>
      <c r="J56" s="86" t="s">
        <v>1594</v>
      </c>
      <c r="L56" s="86" t="s">
        <v>512</v>
      </c>
      <c r="M56" s="86" t="s">
        <v>512</v>
      </c>
      <c r="N56" s="86" t="s">
        <v>512</v>
      </c>
      <c r="O56" s="86" t="s">
        <v>512</v>
      </c>
      <c r="P56" s="176" t="s">
        <v>2195</v>
      </c>
      <c r="Q56" s="86" t="s">
        <v>178</v>
      </c>
      <c r="S56" s="87" t="s">
        <v>2195</v>
      </c>
      <c r="T56" s="177" t="s">
        <v>2196</v>
      </c>
      <c r="U56" s="88">
        <v>328000</v>
      </c>
      <c r="V56" s="136">
        <f>+VLOOKUP(AV56,Hoja1!$P$6:$R$26,3,FALSE)</f>
        <v>1.8181818181818186E-3</v>
      </c>
      <c r="X56" s="89" t="s">
        <v>1568</v>
      </c>
      <c r="Y56" s="89" t="s">
        <v>1568</v>
      </c>
      <c r="Z56" s="89"/>
      <c r="AA56" s="89"/>
      <c r="AB56" s="89"/>
      <c r="AC56" s="89"/>
      <c r="AD56" s="89"/>
      <c r="AF56" s="89" t="s">
        <v>98</v>
      </c>
      <c r="AG56" s="89" t="s">
        <v>519</v>
      </c>
      <c r="AH56" s="89" t="s">
        <v>84</v>
      </c>
      <c r="AI56" s="89" t="s">
        <v>53</v>
      </c>
      <c r="AJ56" s="89"/>
      <c r="AK56" s="89"/>
      <c r="AL56" s="89"/>
      <c r="AM56" s="89"/>
      <c r="AN56" s="89"/>
      <c r="AO56" s="89"/>
      <c r="AP56" s="90" t="s">
        <v>1568</v>
      </c>
      <c r="AQ56" s="90" t="s">
        <v>1568</v>
      </c>
      <c r="AR56" s="90" t="s">
        <v>1568</v>
      </c>
      <c r="AS56" s="90" t="s">
        <v>1568</v>
      </c>
      <c r="AT56" s="91" t="s">
        <v>1568</v>
      </c>
      <c r="AU56" s="91" t="s">
        <v>1568</v>
      </c>
      <c r="AV56" s="176" t="str">
        <f t="shared" si="1"/>
        <v>Producto</v>
      </c>
    </row>
    <row r="57" spans="1:63" ht="39.75" customHeight="1" x14ac:dyDescent="0.25">
      <c r="A57" s="86">
        <v>5</v>
      </c>
      <c r="B57" s="86" t="s">
        <v>1595</v>
      </c>
      <c r="D57" s="86" t="s">
        <v>202</v>
      </c>
      <c r="E57" s="86" t="s">
        <v>203</v>
      </c>
      <c r="F57" s="86" t="s">
        <v>796</v>
      </c>
      <c r="G57" s="86" t="s">
        <v>721</v>
      </c>
      <c r="I57" s="86" t="s">
        <v>1719</v>
      </c>
      <c r="J57" s="86" t="s">
        <v>1595</v>
      </c>
      <c r="L57" s="86" t="s">
        <v>501</v>
      </c>
      <c r="M57" s="86" t="s">
        <v>502</v>
      </c>
      <c r="N57" s="86" t="s">
        <v>503</v>
      </c>
      <c r="O57" s="86" t="s">
        <v>504</v>
      </c>
      <c r="P57" s="176" t="s">
        <v>205</v>
      </c>
      <c r="Q57" s="86" t="s">
        <v>204</v>
      </c>
      <c r="R57" s="176" t="str">
        <f>+"Subdirector(a) "&amp;MID(Q57,17,100)</f>
        <v xml:space="preserve">Subdirector(a) Restablecimiento de Derechos </v>
      </c>
      <c r="S57" s="87" t="s">
        <v>205</v>
      </c>
      <c r="T57" s="177" t="s">
        <v>206</v>
      </c>
      <c r="U57" s="92">
        <v>1</v>
      </c>
      <c r="V57" s="136">
        <f>+VLOOKUP(AV57,Hoja1!$P$6:$R$26,3,FALSE)</f>
        <v>9.3023255813953487E-3</v>
      </c>
      <c r="X57" s="89" t="s">
        <v>1568</v>
      </c>
      <c r="Y57" s="89" t="s">
        <v>1568</v>
      </c>
      <c r="Z57" s="89" t="s">
        <v>1568</v>
      </c>
      <c r="AA57" s="89" t="s">
        <v>1568</v>
      </c>
      <c r="AB57" s="89"/>
      <c r="AC57" s="89"/>
      <c r="AD57" s="89"/>
      <c r="AF57" s="89" t="s">
        <v>98</v>
      </c>
      <c r="AG57" s="89" t="s">
        <v>103</v>
      </c>
      <c r="AH57" s="89" t="s">
        <v>71</v>
      </c>
      <c r="AI57" s="89" t="s">
        <v>47</v>
      </c>
      <c r="AJ57" s="89"/>
      <c r="AK57" s="89"/>
      <c r="AL57" s="90" t="s">
        <v>1568</v>
      </c>
      <c r="AM57" s="93"/>
      <c r="AN57" s="93"/>
      <c r="AO57" s="90" t="s">
        <v>1568</v>
      </c>
      <c r="AP57" s="93"/>
      <c r="AQ57" s="93"/>
      <c r="AR57" s="90" t="s">
        <v>1568</v>
      </c>
      <c r="AS57" s="93"/>
      <c r="AT57" s="94"/>
      <c r="AU57" s="91" t="s">
        <v>1568</v>
      </c>
      <c r="AV57" s="176" t="str">
        <f t="shared" si="1"/>
        <v>Resultadox</v>
      </c>
    </row>
    <row r="58" spans="1:63" ht="39.75" customHeight="1" x14ac:dyDescent="0.25">
      <c r="A58" s="86">
        <v>5</v>
      </c>
      <c r="B58" s="86" t="s">
        <v>1595</v>
      </c>
      <c r="D58" s="86" t="s">
        <v>202</v>
      </c>
      <c r="E58" s="86" t="s">
        <v>203</v>
      </c>
      <c r="F58" s="86" t="s">
        <v>796</v>
      </c>
      <c r="G58" s="86" t="s">
        <v>721</v>
      </c>
      <c r="I58" s="86" t="s">
        <v>1719</v>
      </c>
      <c r="J58" s="86" t="s">
        <v>1595</v>
      </c>
      <c r="L58" s="86" t="s">
        <v>501</v>
      </c>
      <c r="M58" s="86" t="s">
        <v>515</v>
      </c>
      <c r="N58" s="86" t="s">
        <v>503</v>
      </c>
      <c r="O58" s="86" t="s">
        <v>504</v>
      </c>
      <c r="P58" s="176" t="s">
        <v>207</v>
      </c>
      <c r="Q58" s="86" t="s">
        <v>204</v>
      </c>
      <c r="R58" s="176" t="str">
        <f t="shared" ref="R58:R83" si="2">+"Subdirector(a) "&amp;MID(Q58,17,100)</f>
        <v xml:space="preserve">Subdirector(a) Restablecimiento de Derechos </v>
      </c>
      <c r="S58" s="87" t="s">
        <v>207</v>
      </c>
      <c r="T58" s="177" t="s">
        <v>208</v>
      </c>
      <c r="U58" s="92">
        <v>1</v>
      </c>
      <c r="V58" s="136">
        <f>+VLOOKUP(AV58,Hoja1!$P$6:$R$26,3,FALSE)</f>
        <v>9.3023255813953487E-3</v>
      </c>
      <c r="X58" s="89" t="s">
        <v>1568</v>
      </c>
      <c r="Y58" s="89" t="s">
        <v>1568</v>
      </c>
      <c r="Z58" s="89" t="s">
        <v>1568</v>
      </c>
      <c r="AA58" s="89" t="s">
        <v>1568</v>
      </c>
      <c r="AB58" s="89"/>
      <c r="AC58" s="89"/>
      <c r="AD58" s="89"/>
      <c r="AF58" s="89" t="s">
        <v>98</v>
      </c>
      <c r="AG58" s="89" t="s">
        <v>103</v>
      </c>
      <c r="AH58" s="89" t="s">
        <v>84</v>
      </c>
      <c r="AI58" s="89" t="s">
        <v>46</v>
      </c>
      <c r="AJ58" s="90" t="s">
        <v>1568</v>
      </c>
      <c r="AK58" s="90" t="s">
        <v>1568</v>
      </c>
      <c r="AL58" s="90" t="s">
        <v>1568</v>
      </c>
      <c r="AM58" s="90" t="s">
        <v>1568</v>
      </c>
      <c r="AN58" s="90" t="s">
        <v>1568</v>
      </c>
      <c r="AO58" s="90" t="s">
        <v>1568</v>
      </c>
      <c r="AP58" s="90" t="s">
        <v>1568</v>
      </c>
      <c r="AQ58" s="90" t="s">
        <v>1568</v>
      </c>
      <c r="AR58" s="90" t="s">
        <v>1568</v>
      </c>
      <c r="AS58" s="90" t="s">
        <v>1568</v>
      </c>
      <c r="AT58" s="91" t="s">
        <v>1568</v>
      </c>
      <c r="AU58" s="91" t="s">
        <v>1568</v>
      </c>
      <c r="AV58" s="176" t="str">
        <f t="shared" si="1"/>
        <v>Resultadox</v>
      </c>
    </row>
    <row r="59" spans="1:63" ht="39.75" customHeight="1" x14ac:dyDescent="0.25">
      <c r="A59" s="86">
        <v>5</v>
      </c>
      <c r="B59" s="86" t="s">
        <v>1595</v>
      </c>
      <c r="D59" s="86" t="s">
        <v>202</v>
      </c>
      <c r="E59" s="86" t="s">
        <v>203</v>
      </c>
      <c r="F59" s="86" t="s">
        <v>796</v>
      </c>
      <c r="G59" s="86" t="s">
        <v>721</v>
      </c>
      <c r="I59" s="86" t="s">
        <v>1719</v>
      </c>
      <c r="J59" s="86" t="s">
        <v>1595</v>
      </c>
      <c r="L59" s="86" t="s">
        <v>501</v>
      </c>
      <c r="M59" s="86" t="s">
        <v>515</v>
      </c>
      <c r="N59" s="86" t="s">
        <v>503</v>
      </c>
      <c r="O59" s="86" t="s">
        <v>504</v>
      </c>
      <c r="P59" s="176" t="s">
        <v>209</v>
      </c>
      <c r="Q59" s="86" t="s">
        <v>204</v>
      </c>
      <c r="R59" s="176" t="str">
        <f t="shared" si="2"/>
        <v xml:space="preserve">Subdirector(a) Restablecimiento de Derechos </v>
      </c>
      <c r="S59" s="87" t="s">
        <v>209</v>
      </c>
      <c r="T59" s="177" t="s">
        <v>210</v>
      </c>
      <c r="U59" s="92">
        <v>0.65</v>
      </c>
      <c r="V59" s="136">
        <f>+VLOOKUP(AV59,Hoja1!$P$6:$R$26,3,FALSE)</f>
        <v>9.3023255813953487E-3</v>
      </c>
      <c r="X59" s="89" t="s">
        <v>1568</v>
      </c>
      <c r="Y59" s="89"/>
      <c r="Z59" s="89"/>
      <c r="AA59" s="89" t="s">
        <v>1568</v>
      </c>
      <c r="AB59" s="89"/>
      <c r="AC59" s="89"/>
      <c r="AD59" s="89"/>
      <c r="AF59" s="89" t="s">
        <v>98</v>
      </c>
      <c r="AG59" s="89" t="s">
        <v>103</v>
      </c>
      <c r="AH59" s="89" t="s">
        <v>84</v>
      </c>
      <c r="AI59" s="89" t="s">
        <v>40</v>
      </c>
      <c r="AJ59" s="89"/>
      <c r="AK59" s="90" t="s">
        <v>1568</v>
      </c>
      <c r="AL59" s="90" t="s">
        <v>1568</v>
      </c>
      <c r="AM59" s="90" t="s">
        <v>1568</v>
      </c>
      <c r="AN59" s="90" t="s">
        <v>1568</v>
      </c>
      <c r="AO59" s="90" t="s">
        <v>1568</v>
      </c>
      <c r="AP59" s="90" t="s">
        <v>1568</v>
      </c>
      <c r="AQ59" s="90" t="s">
        <v>1568</v>
      </c>
      <c r="AR59" s="90" t="s">
        <v>1568</v>
      </c>
      <c r="AS59" s="90" t="s">
        <v>1568</v>
      </c>
      <c r="AT59" s="91" t="s">
        <v>1568</v>
      </c>
      <c r="AU59" s="91" t="s">
        <v>1568</v>
      </c>
      <c r="AV59" s="176" t="str">
        <f t="shared" si="1"/>
        <v>Resultadox</v>
      </c>
    </row>
    <row r="60" spans="1:63" s="78" customFormat="1" ht="39.75" customHeight="1" x14ac:dyDescent="0.25">
      <c r="A60" s="86">
        <v>5</v>
      </c>
      <c r="B60" s="86" t="s">
        <v>1595</v>
      </c>
      <c r="C60" s="75"/>
      <c r="D60" s="86" t="s">
        <v>202</v>
      </c>
      <c r="E60" s="86" t="s">
        <v>203</v>
      </c>
      <c r="F60" s="86" t="s">
        <v>796</v>
      </c>
      <c r="G60" s="86" t="s">
        <v>721</v>
      </c>
      <c r="H60" s="75"/>
      <c r="I60" s="86" t="s">
        <v>1719</v>
      </c>
      <c r="J60" s="86" t="s">
        <v>1595</v>
      </c>
      <c r="K60" s="75"/>
      <c r="L60" s="86" t="s">
        <v>501</v>
      </c>
      <c r="M60" s="86" t="s">
        <v>515</v>
      </c>
      <c r="N60" s="86" t="s">
        <v>503</v>
      </c>
      <c r="O60" s="86" t="s">
        <v>504</v>
      </c>
      <c r="P60" s="176" t="s">
        <v>211</v>
      </c>
      <c r="Q60" s="86" t="s">
        <v>204</v>
      </c>
      <c r="R60" s="176" t="str">
        <f t="shared" si="2"/>
        <v xml:space="preserve">Subdirector(a) Restablecimiento de Derechos </v>
      </c>
      <c r="S60" s="87" t="s">
        <v>211</v>
      </c>
      <c r="T60" s="177" t="s">
        <v>212</v>
      </c>
      <c r="U60" s="92">
        <v>1</v>
      </c>
      <c r="V60" s="136">
        <f>+VLOOKUP(AV60,Hoja1!$P$6:$R$26,3,FALSE)</f>
        <v>5.5813953488372094E-3</v>
      </c>
      <c r="W60" s="75"/>
      <c r="X60" s="89" t="s">
        <v>1568</v>
      </c>
      <c r="Y60" s="89" t="s">
        <v>1568</v>
      </c>
      <c r="Z60" s="89"/>
      <c r="AA60" s="89" t="s">
        <v>1568</v>
      </c>
      <c r="AB60" s="89"/>
      <c r="AC60" s="89"/>
      <c r="AD60" s="89"/>
      <c r="AE60" s="75"/>
      <c r="AF60" s="89" t="s">
        <v>98</v>
      </c>
      <c r="AG60" s="89" t="s">
        <v>533</v>
      </c>
      <c r="AH60" s="89" t="s">
        <v>84</v>
      </c>
      <c r="AI60" s="89" t="s">
        <v>49</v>
      </c>
      <c r="AJ60" s="89"/>
      <c r="AK60" s="89"/>
      <c r="AL60" s="89"/>
      <c r="AM60" s="89"/>
      <c r="AN60" s="89"/>
      <c r="AO60" s="90" t="s">
        <v>1568</v>
      </c>
      <c r="AP60" s="90" t="s">
        <v>1568</v>
      </c>
      <c r="AQ60" s="90" t="s">
        <v>1568</v>
      </c>
      <c r="AR60" s="90" t="s">
        <v>1568</v>
      </c>
      <c r="AS60" s="90" t="s">
        <v>1568</v>
      </c>
      <c r="AT60" s="91" t="s">
        <v>1568</v>
      </c>
      <c r="AU60" s="91" t="s">
        <v>1568</v>
      </c>
      <c r="AV60" s="176" t="str">
        <f t="shared" si="1"/>
        <v>Gestiónx</v>
      </c>
      <c r="AW60" s="80"/>
      <c r="AX60" s="80"/>
      <c r="AY60" s="80"/>
      <c r="AZ60" s="80"/>
      <c r="BA60" s="80"/>
      <c r="BB60" s="80"/>
      <c r="BC60" s="80"/>
      <c r="BD60" s="80"/>
      <c r="BE60" s="80"/>
      <c r="BF60" s="80"/>
      <c r="BG60" s="80"/>
      <c r="BH60" s="80"/>
      <c r="BI60" s="80"/>
      <c r="BJ60" s="80"/>
      <c r="BK60" s="80"/>
    </row>
    <row r="61" spans="1:63" s="78" customFormat="1" ht="39.75" customHeight="1" x14ac:dyDescent="0.25">
      <c r="A61" s="86">
        <v>5</v>
      </c>
      <c r="B61" s="86" t="s">
        <v>1595</v>
      </c>
      <c r="C61" s="75"/>
      <c r="D61" s="86" t="s">
        <v>202</v>
      </c>
      <c r="E61" s="86" t="s">
        <v>203</v>
      </c>
      <c r="F61" s="86" t="s">
        <v>796</v>
      </c>
      <c r="G61" s="86" t="s">
        <v>721</v>
      </c>
      <c r="H61" s="75"/>
      <c r="I61" s="86" t="s">
        <v>1719</v>
      </c>
      <c r="J61" s="86" t="s">
        <v>1595</v>
      </c>
      <c r="K61" s="75"/>
      <c r="L61" s="86" t="s">
        <v>501</v>
      </c>
      <c r="M61" s="86" t="s">
        <v>515</v>
      </c>
      <c r="N61" s="86" t="s">
        <v>503</v>
      </c>
      <c r="O61" s="86" t="s">
        <v>504</v>
      </c>
      <c r="P61" s="176" t="s">
        <v>213</v>
      </c>
      <c r="Q61" s="86" t="s">
        <v>204</v>
      </c>
      <c r="R61" s="176" t="str">
        <f t="shared" si="2"/>
        <v xml:space="preserve">Subdirector(a) Restablecimiento de Derechos </v>
      </c>
      <c r="S61" s="87" t="s">
        <v>213</v>
      </c>
      <c r="T61" s="177" t="s">
        <v>214</v>
      </c>
      <c r="U61" s="92">
        <v>0.8</v>
      </c>
      <c r="V61" s="136">
        <f>+VLOOKUP(AV61,Hoja1!$P$6:$R$26,3,FALSE)</f>
        <v>5.5813953488372094E-3</v>
      </c>
      <c r="W61" s="75"/>
      <c r="X61" s="89" t="s">
        <v>1568</v>
      </c>
      <c r="Y61" s="89"/>
      <c r="Z61" s="89"/>
      <c r="AA61" s="89" t="s">
        <v>1568</v>
      </c>
      <c r="AB61" s="89"/>
      <c r="AC61" s="89"/>
      <c r="AD61" s="89"/>
      <c r="AE61" s="75"/>
      <c r="AF61" s="89" t="s">
        <v>98</v>
      </c>
      <c r="AG61" s="89" t="s">
        <v>533</v>
      </c>
      <c r="AH61" s="89" t="s">
        <v>71</v>
      </c>
      <c r="AI61" s="89" t="s">
        <v>47</v>
      </c>
      <c r="AJ61" s="89"/>
      <c r="AK61" s="89"/>
      <c r="AL61" s="90" t="s">
        <v>1568</v>
      </c>
      <c r="AM61" s="93"/>
      <c r="AN61" s="93"/>
      <c r="AO61" s="90" t="s">
        <v>1568</v>
      </c>
      <c r="AP61" s="93"/>
      <c r="AQ61" s="93"/>
      <c r="AR61" s="90" t="s">
        <v>1568</v>
      </c>
      <c r="AS61" s="93"/>
      <c r="AT61" s="94"/>
      <c r="AU61" s="91" t="s">
        <v>1568</v>
      </c>
      <c r="AV61" s="176" t="str">
        <f t="shared" si="1"/>
        <v>Gestiónx</v>
      </c>
      <c r="AW61" s="80"/>
      <c r="AX61" s="80"/>
      <c r="AY61" s="80"/>
      <c r="AZ61" s="80"/>
      <c r="BA61" s="80"/>
      <c r="BB61" s="80"/>
      <c r="BC61" s="80"/>
      <c r="BD61" s="80"/>
      <c r="BE61" s="80"/>
      <c r="BF61" s="80"/>
      <c r="BG61" s="80"/>
      <c r="BH61" s="80"/>
      <c r="BI61" s="80"/>
      <c r="BJ61" s="80"/>
      <c r="BK61" s="80"/>
    </row>
    <row r="62" spans="1:63" s="78" customFormat="1" ht="39.75" customHeight="1" x14ac:dyDescent="0.25">
      <c r="A62" s="86">
        <v>5</v>
      </c>
      <c r="B62" s="86" t="s">
        <v>1595</v>
      </c>
      <c r="C62" s="75"/>
      <c r="D62" s="86" t="s">
        <v>202</v>
      </c>
      <c r="E62" s="86" t="s">
        <v>203</v>
      </c>
      <c r="F62" s="86" t="s">
        <v>796</v>
      </c>
      <c r="G62" s="86" t="s">
        <v>721</v>
      </c>
      <c r="H62" s="75"/>
      <c r="I62" s="86" t="s">
        <v>1719</v>
      </c>
      <c r="J62" s="86" t="s">
        <v>1595</v>
      </c>
      <c r="K62" s="75"/>
      <c r="L62" s="86" t="s">
        <v>501</v>
      </c>
      <c r="M62" s="86" t="s">
        <v>515</v>
      </c>
      <c r="N62" s="86" t="s">
        <v>503</v>
      </c>
      <c r="O62" s="86" t="s">
        <v>504</v>
      </c>
      <c r="P62" s="176" t="s">
        <v>215</v>
      </c>
      <c r="Q62" s="86" t="s">
        <v>204</v>
      </c>
      <c r="R62" s="176" t="str">
        <f t="shared" si="2"/>
        <v xml:space="preserve">Subdirector(a) Restablecimiento de Derechos </v>
      </c>
      <c r="S62" s="87" t="s">
        <v>215</v>
      </c>
      <c r="T62" s="177" t="s">
        <v>216</v>
      </c>
      <c r="U62" s="92">
        <v>0.44</v>
      </c>
      <c r="V62" s="136">
        <f>+VLOOKUP(AV62,Hoja1!$P$6:$R$26,3,FALSE)</f>
        <v>5.5813953488372094E-3</v>
      </c>
      <c r="W62" s="75"/>
      <c r="X62" s="89" t="s">
        <v>1568</v>
      </c>
      <c r="Y62" s="89"/>
      <c r="Z62" s="89"/>
      <c r="AA62" s="89" t="s">
        <v>1568</v>
      </c>
      <c r="AB62" s="89" t="s">
        <v>1568</v>
      </c>
      <c r="AC62" s="89"/>
      <c r="AD62" s="89"/>
      <c r="AE62" s="75"/>
      <c r="AF62" s="89" t="s">
        <v>98</v>
      </c>
      <c r="AG62" s="89" t="s">
        <v>533</v>
      </c>
      <c r="AH62" s="89" t="s">
        <v>812</v>
      </c>
      <c r="AI62" s="89" t="s">
        <v>58</v>
      </c>
      <c r="AJ62" s="89"/>
      <c r="AK62" s="89"/>
      <c r="AL62" s="89"/>
      <c r="AM62" s="89"/>
      <c r="AN62" s="89"/>
      <c r="AO62" s="89"/>
      <c r="AP62" s="89"/>
      <c r="AQ62" s="89"/>
      <c r="AR62" s="89"/>
      <c r="AS62" s="89"/>
      <c r="AT62" s="95"/>
      <c r="AU62" s="91" t="s">
        <v>1568</v>
      </c>
      <c r="AV62" s="176" t="str">
        <f t="shared" si="1"/>
        <v>Gestiónx</v>
      </c>
      <c r="AW62" s="80"/>
      <c r="AX62" s="80"/>
      <c r="AY62" s="80"/>
      <c r="AZ62" s="80"/>
      <c r="BA62" s="80"/>
      <c r="BB62" s="80"/>
      <c r="BC62" s="80"/>
      <c r="BD62" s="80"/>
      <c r="BE62" s="80"/>
      <c r="BF62" s="80"/>
      <c r="BG62" s="80"/>
      <c r="BH62" s="80"/>
      <c r="BI62" s="80"/>
      <c r="BJ62" s="80"/>
      <c r="BK62" s="80"/>
    </row>
    <row r="63" spans="1:63" s="78" customFormat="1" ht="39.75" customHeight="1" x14ac:dyDescent="0.25">
      <c r="A63" s="86">
        <v>5</v>
      </c>
      <c r="B63" s="86" t="s">
        <v>1595</v>
      </c>
      <c r="C63" s="75"/>
      <c r="D63" s="86" t="s">
        <v>202</v>
      </c>
      <c r="E63" s="86" t="s">
        <v>203</v>
      </c>
      <c r="F63" s="86" t="s">
        <v>796</v>
      </c>
      <c r="G63" s="86" t="s">
        <v>721</v>
      </c>
      <c r="H63" s="75"/>
      <c r="I63" s="86" t="s">
        <v>1719</v>
      </c>
      <c r="J63" s="86" t="s">
        <v>1595</v>
      </c>
      <c r="K63" s="75"/>
      <c r="L63" s="86" t="s">
        <v>501</v>
      </c>
      <c r="M63" s="86" t="s">
        <v>515</v>
      </c>
      <c r="N63" s="86" t="s">
        <v>503</v>
      </c>
      <c r="O63" s="86" t="s">
        <v>504</v>
      </c>
      <c r="P63" s="176" t="s">
        <v>217</v>
      </c>
      <c r="Q63" s="86" t="s">
        <v>204</v>
      </c>
      <c r="R63" s="176" t="str">
        <f t="shared" si="2"/>
        <v xml:space="preserve">Subdirector(a) Restablecimiento de Derechos </v>
      </c>
      <c r="S63" s="87" t="s">
        <v>217</v>
      </c>
      <c r="T63" s="177" t="s">
        <v>218</v>
      </c>
      <c r="U63" s="92">
        <v>0.34</v>
      </c>
      <c r="V63" s="136">
        <f>+VLOOKUP(AV63,Hoja1!$P$6:$R$26,3,FALSE)</f>
        <v>5.5813953488372094E-3</v>
      </c>
      <c r="W63" s="75"/>
      <c r="X63" s="89" t="s">
        <v>1568</v>
      </c>
      <c r="Y63" s="89"/>
      <c r="Z63" s="89"/>
      <c r="AA63" s="89" t="s">
        <v>1568</v>
      </c>
      <c r="AB63" s="89" t="s">
        <v>1568</v>
      </c>
      <c r="AC63" s="89"/>
      <c r="AD63" s="89"/>
      <c r="AE63" s="75"/>
      <c r="AF63" s="89" t="s">
        <v>98</v>
      </c>
      <c r="AG63" s="89" t="s">
        <v>533</v>
      </c>
      <c r="AH63" s="89" t="s">
        <v>71</v>
      </c>
      <c r="AI63" s="89" t="s">
        <v>47</v>
      </c>
      <c r="AJ63" s="89"/>
      <c r="AK63" s="89"/>
      <c r="AL63" s="90" t="s">
        <v>1568</v>
      </c>
      <c r="AM63" s="93"/>
      <c r="AN63" s="93"/>
      <c r="AO63" s="90" t="s">
        <v>1568</v>
      </c>
      <c r="AP63" s="93"/>
      <c r="AQ63" s="93"/>
      <c r="AR63" s="90" t="s">
        <v>1568</v>
      </c>
      <c r="AS63" s="93"/>
      <c r="AT63" s="94"/>
      <c r="AU63" s="91" t="s">
        <v>1568</v>
      </c>
      <c r="AV63" s="176" t="str">
        <f t="shared" si="1"/>
        <v>Gestiónx</v>
      </c>
      <c r="AW63" s="80"/>
      <c r="AX63" s="80"/>
      <c r="AY63" s="80"/>
      <c r="AZ63" s="80"/>
      <c r="BA63" s="80"/>
      <c r="BB63" s="80"/>
      <c r="BC63" s="80"/>
      <c r="BD63" s="80"/>
      <c r="BE63" s="80"/>
      <c r="BF63" s="80"/>
      <c r="BG63" s="80"/>
      <c r="BH63" s="80"/>
      <c r="BI63" s="80"/>
      <c r="BJ63" s="80"/>
      <c r="BK63" s="80"/>
    </row>
    <row r="64" spans="1:63" s="78" customFormat="1" ht="39.75" customHeight="1" x14ac:dyDescent="0.25">
      <c r="A64" s="86">
        <v>5</v>
      </c>
      <c r="B64" s="86" t="s">
        <v>1595</v>
      </c>
      <c r="C64" s="75"/>
      <c r="D64" s="86" t="s">
        <v>202</v>
      </c>
      <c r="E64" s="86" t="s">
        <v>203</v>
      </c>
      <c r="F64" s="86" t="s">
        <v>796</v>
      </c>
      <c r="G64" s="86" t="s">
        <v>721</v>
      </c>
      <c r="H64" s="75"/>
      <c r="I64" s="86" t="s">
        <v>1719</v>
      </c>
      <c r="J64" s="86" t="s">
        <v>1595</v>
      </c>
      <c r="K64" s="75"/>
      <c r="L64" s="86" t="s">
        <v>501</v>
      </c>
      <c r="M64" s="86" t="s">
        <v>515</v>
      </c>
      <c r="N64" s="86" t="s">
        <v>503</v>
      </c>
      <c r="O64" s="86" t="s">
        <v>504</v>
      </c>
      <c r="P64" s="176" t="s">
        <v>219</v>
      </c>
      <c r="Q64" s="86" t="s">
        <v>204</v>
      </c>
      <c r="R64" s="176" t="str">
        <f t="shared" si="2"/>
        <v xml:space="preserve">Subdirector(a) Restablecimiento de Derechos </v>
      </c>
      <c r="S64" s="87" t="s">
        <v>219</v>
      </c>
      <c r="T64" s="177" t="s">
        <v>2159</v>
      </c>
      <c r="U64" s="88">
        <v>100</v>
      </c>
      <c r="V64" s="136">
        <f>+VLOOKUP(AV64,Hoja1!$P$6:$R$26,3,FALSE)</f>
        <v>5.5813953488372094E-3</v>
      </c>
      <c r="W64" s="75"/>
      <c r="X64" s="89" t="s">
        <v>1568</v>
      </c>
      <c r="Y64" s="89"/>
      <c r="Z64" s="89"/>
      <c r="AA64" s="89" t="s">
        <v>1568</v>
      </c>
      <c r="AB64" s="89" t="s">
        <v>1568</v>
      </c>
      <c r="AC64" s="89" t="s">
        <v>1568</v>
      </c>
      <c r="AD64" s="89" t="s">
        <v>1568</v>
      </c>
      <c r="AE64" s="75"/>
      <c r="AF64" s="89" t="s">
        <v>685</v>
      </c>
      <c r="AG64" s="89" t="s">
        <v>533</v>
      </c>
      <c r="AH64" s="89" t="s">
        <v>71</v>
      </c>
      <c r="AI64" s="89" t="s">
        <v>47</v>
      </c>
      <c r="AJ64" s="89"/>
      <c r="AK64" s="89"/>
      <c r="AL64" s="90" t="s">
        <v>1568</v>
      </c>
      <c r="AM64" s="93"/>
      <c r="AN64" s="93"/>
      <c r="AO64" s="90" t="s">
        <v>1568</v>
      </c>
      <c r="AP64" s="93"/>
      <c r="AQ64" s="93"/>
      <c r="AR64" s="90" t="s">
        <v>1568</v>
      </c>
      <c r="AS64" s="93"/>
      <c r="AT64" s="94"/>
      <c r="AU64" s="91" t="s">
        <v>1568</v>
      </c>
      <c r="AV64" s="176" t="str">
        <f t="shared" si="1"/>
        <v>Gestiónx</v>
      </c>
      <c r="AW64" s="80"/>
      <c r="AX64" s="80"/>
      <c r="AY64" s="80"/>
      <c r="AZ64" s="80"/>
      <c r="BA64" s="80"/>
      <c r="BB64" s="80"/>
      <c r="BC64" s="80"/>
      <c r="BD64" s="80"/>
      <c r="BE64" s="80"/>
      <c r="BF64" s="80"/>
      <c r="BG64" s="80"/>
      <c r="BH64" s="80"/>
      <c r="BI64" s="80"/>
      <c r="BJ64" s="80"/>
      <c r="BK64" s="80"/>
    </row>
    <row r="65" spans="1:63" s="78" customFormat="1" ht="39.75" customHeight="1" x14ac:dyDescent="0.25">
      <c r="A65" s="86">
        <v>5</v>
      </c>
      <c r="B65" s="86" t="s">
        <v>1595</v>
      </c>
      <c r="C65" s="75"/>
      <c r="D65" s="86" t="s">
        <v>202</v>
      </c>
      <c r="E65" s="86" t="s">
        <v>203</v>
      </c>
      <c r="F65" s="86" t="s">
        <v>796</v>
      </c>
      <c r="G65" s="86" t="s">
        <v>721</v>
      </c>
      <c r="H65" s="75"/>
      <c r="I65" s="86" t="s">
        <v>1719</v>
      </c>
      <c r="J65" s="86" t="s">
        <v>1595</v>
      </c>
      <c r="K65" s="75"/>
      <c r="L65" s="86" t="s">
        <v>512</v>
      </c>
      <c r="M65" s="86" t="s">
        <v>512</v>
      </c>
      <c r="N65" s="86" t="s">
        <v>512</v>
      </c>
      <c r="O65" s="86" t="s">
        <v>512</v>
      </c>
      <c r="P65" s="176" t="s">
        <v>220</v>
      </c>
      <c r="Q65" s="86" t="s">
        <v>204</v>
      </c>
      <c r="R65" s="176" t="str">
        <f t="shared" si="2"/>
        <v xml:space="preserve">Subdirector(a) Restablecimiento de Derechos </v>
      </c>
      <c r="S65" s="87" t="s">
        <v>220</v>
      </c>
      <c r="T65" s="177" t="s">
        <v>221</v>
      </c>
      <c r="U65" s="92">
        <v>0.08</v>
      </c>
      <c r="V65" s="136">
        <f>+VLOOKUP(AV65,Hoja1!$P$6:$R$26,3,FALSE)</f>
        <v>3.7499999999999999E-3</v>
      </c>
      <c r="W65" s="75"/>
      <c r="X65" s="89" t="s">
        <v>1568</v>
      </c>
      <c r="Y65" s="89" t="s">
        <v>1568</v>
      </c>
      <c r="Z65" s="89" t="s">
        <v>1568</v>
      </c>
      <c r="AA65" s="89"/>
      <c r="AB65" s="89"/>
      <c r="AC65" s="89"/>
      <c r="AD65" s="89"/>
      <c r="AE65" s="75"/>
      <c r="AF65" s="89" t="s">
        <v>98</v>
      </c>
      <c r="AG65" s="89" t="s">
        <v>103</v>
      </c>
      <c r="AH65" s="89" t="s">
        <v>84</v>
      </c>
      <c r="AI65" s="89" t="s">
        <v>46</v>
      </c>
      <c r="AJ65" s="90" t="s">
        <v>1568</v>
      </c>
      <c r="AK65" s="90" t="s">
        <v>1568</v>
      </c>
      <c r="AL65" s="90" t="s">
        <v>1568</v>
      </c>
      <c r="AM65" s="90" t="s">
        <v>1568</v>
      </c>
      <c r="AN65" s="90" t="s">
        <v>1568</v>
      </c>
      <c r="AO65" s="90" t="s">
        <v>1568</v>
      </c>
      <c r="AP65" s="90" t="s">
        <v>1568</v>
      </c>
      <c r="AQ65" s="90" t="s">
        <v>1568</v>
      </c>
      <c r="AR65" s="90" t="s">
        <v>1568</v>
      </c>
      <c r="AS65" s="90" t="s">
        <v>1568</v>
      </c>
      <c r="AT65" s="91" t="s">
        <v>1568</v>
      </c>
      <c r="AU65" s="91" t="s">
        <v>1568</v>
      </c>
      <c r="AV65" s="176" t="str">
        <f t="shared" si="1"/>
        <v>Resultado</v>
      </c>
      <c r="AW65" s="80"/>
      <c r="AX65" s="80"/>
      <c r="AY65" s="80"/>
      <c r="AZ65" s="80"/>
      <c r="BA65" s="80"/>
      <c r="BB65" s="80"/>
      <c r="BC65" s="80"/>
      <c r="BD65" s="80"/>
      <c r="BE65" s="80"/>
      <c r="BF65" s="80"/>
      <c r="BG65" s="80"/>
      <c r="BH65" s="80"/>
      <c r="BI65" s="80"/>
      <c r="BJ65" s="80"/>
      <c r="BK65" s="80"/>
    </row>
    <row r="66" spans="1:63" s="78" customFormat="1" ht="39.75" customHeight="1" x14ac:dyDescent="0.25">
      <c r="A66" s="86">
        <v>5</v>
      </c>
      <c r="B66" s="86" t="s">
        <v>1595</v>
      </c>
      <c r="C66" s="75"/>
      <c r="D66" s="86" t="s">
        <v>202</v>
      </c>
      <c r="E66" s="86" t="s">
        <v>203</v>
      </c>
      <c r="F66" s="86" t="s">
        <v>796</v>
      </c>
      <c r="G66" s="86" t="s">
        <v>721</v>
      </c>
      <c r="H66" s="75"/>
      <c r="I66" s="86" t="s">
        <v>1719</v>
      </c>
      <c r="J66" s="86" t="s">
        <v>1595</v>
      </c>
      <c r="K66" s="75"/>
      <c r="L66" s="86" t="s">
        <v>512</v>
      </c>
      <c r="M66" s="86" t="s">
        <v>512</v>
      </c>
      <c r="N66" s="86" t="s">
        <v>512</v>
      </c>
      <c r="O66" s="86" t="s">
        <v>512</v>
      </c>
      <c r="P66" s="176" t="s">
        <v>222</v>
      </c>
      <c r="Q66" s="86" t="s">
        <v>204</v>
      </c>
      <c r="R66" s="176" t="str">
        <f t="shared" si="2"/>
        <v xml:space="preserve">Subdirector(a) Restablecimiento de Derechos </v>
      </c>
      <c r="S66" s="87" t="s">
        <v>222</v>
      </c>
      <c r="T66" s="177" t="s">
        <v>237</v>
      </c>
      <c r="U66" s="92">
        <v>0</v>
      </c>
      <c r="V66" s="136">
        <f>+VLOOKUP(AV66,Hoja1!$P$6:$R$26,3,FALSE)</f>
        <v>3.7499999999999999E-3</v>
      </c>
      <c r="W66" s="75"/>
      <c r="X66" s="89" t="s">
        <v>1568</v>
      </c>
      <c r="Y66" s="89" t="s">
        <v>1568</v>
      </c>
      <c r="Z66" s="89" t="s">
        <v>1568</v>
      </c>
      <c r="AA66" s="89"/>
      <c r="AB66" s="89"/>
      <c r="AC66" s="89"/>
      <c r="AD66" s="89"/>
      <c r="AE66" s="75"/>
      <c r="AF66" s="89" t="s">
        <v>98</v>
      </c>
      <c r="AG66" s="89" t="s">
        <v>103</v>
      </c>
      <c r="AH66" s="89" t="s">
        <v>84</v>
      </c>
      <c r="AI66" s="89" t="s">
        <v>46</v>
      </c>
      <c r="AJ66" s="90" t="s">
        <v>1568</v>
      </c>
      <c r="AK66" s="90" t="s">
        <v>1568</v>
      </c>
      <c r="AL66" s="90" t="s">
        <v>1568</v>
      </c>
      <c r="AM66" s="90" t="s">
        <v>1568</v>
      </c>
      <c r="AN66" s="90" t="s">
        <v>1568</v>
      </c>
      <c r="AO66" s="90" t="s">
        <v>1568</v>
      </c>
      <c r="AP66" s="90" t="s">
        <v>1568</v>
      </c>
      <c r="AQ66" s="90" t="s">
        <v>1568</v>
      </c>
      <c r="AR66" s="90" t="s">
        <v>1568</v>
      </c>
      <c r="AS66" s="90" t="s">
        <v>1568</v>
      </c>
      <c r="AT66" s="91" t="s">
        <v>1568</v>
      </c>
      <c r="AU66" s="91" t="s">
        <v>1568</v>
      </c>
      <c r="AV66" s="176" t="str">
        <f t="shared" si="1"/>
        <v>Resultado</v>
      </c>
      <c r="AW66" s="80"/>
      <c r="AX66" s="80"/>
      <c r="AY66" s="80"/>
      <c r="AZ66" s="80"/>
      <c r="BA66" s="80"/>
      <c r="BB66" s="80"/>
      <c r="BC66" s="80"/>
      <c r="BD66" s="80"/>
      <c r="BE66" s="80"/>
      <c r="BF66" s="80"/>
      <c r="BG66" s="80"/>
      <c r="BH66" s="80"/>
      <c r="BI66" s="80"/>
      <c r="BJ66" s="80"/>
      <c r="BK66" s="80"/>
    </row>
    <row r="67" spans="1:63" s="78" customFormat="1" ht="39.75" customHeight="1" x14ac:dyDescent="0.25">
      <c r="A67" s="86">
        <v>5</v>
      </c>
      <c r="B67" s="86" t="s">
        <v>1595</v>
      </c>
      <c r="C67" s="75"/>
      <c r="D67" s="86" t="s">
        <v>202</v>
      </c>
      <c r="E67" s="86" t="s">
        <v>203</v>
      </c>
      <c r="F67" s="86" t="s">
        <v>796</v>
      </c>
      <c r="G67" s="86" t="s">
        <v>721</v>
      </c>
      <c r="H67" s="75"/>
      <c r="I67" s="86" t="s">
        <v>1719</v>
      </c>
      <c r="J67" s="86" t="s">
        <v>1595</v>
      </c>
      <c r="K67" s="75"/>
      <c r="L67" s="86" t="s">
        <v>512</v>
      </c>
      <c r="M67" s="86" t="s">
        <v>512</v>
      </c>
      <c r="N67" s="86" t="s">
        <v>512</v>
      </c>
      <c r="O67" s="86" t="s">
        <v>512</v>
      </c>
      <c r="P67" s="176" t="s">
        <v>224</v>
      </c>
      <c r="Q67" s="86" t="s">
        <v>204</v>
      </c>
      <c r="R67" s="176" t="str">
        <f t="shared" si="2"/>
        <v xml:space="preserve">Subdirector(a) Restablecimiento de Derechos </v>
      </c>
      <c r="S67" s="87" t="s">
        <v>224</v>
      </c>
      <c r="T67" s="177" t="s">
        <v>223</v>
      </c>
      <c r="U67" s="92">
        <v>0</v>
      </c>
      <c r="V67" s="136">
        <f>+VLOOKUP(AV67,Hoja1!$P$6:$R$26,3,FALSE)</f>
        <v>3.7499999999999999E-3</v>
      </c>
      <c r="W67" s="75"/>
      <c r="X67" s="89" t="s">
        <v>1568</v>
      </c>
      <c r="Y67" s="89" t="s">
        <v>1568</v>
      </c>
      <c r="Z67" s="89" t="s">
        <v>1568</v>
      </c>
      <c r="AA67" s="89"/>
      <c r="AB67" s="89"/>
      <c r="AC67" s="89"/>
      <c r="AD67" s="89"/>
      <c r="AE67" s="75"/>
      <c r="AF67" s="89" t="s">
        <v>98</v>
      </c>
      <c r="AG67" s="89" t="s">
        <v>103</v>
      </c>
      <c r="AH67" s="89" t="s">
        <v>84</v>
      </c>
      <c r="AI67" s="89" t="s">
        <v>46</v>
      </c>
      <c r="AJ67" s="90" t="s">
        <v>1568</v>
      </c>
      <c r="AK67" s="90" t="s">
        <v>1568</v>
      </c>
      <c r="AL67" s="90" t="s">
        <v>1568</v>
      </c>
      <c r="AM67" s="90" t="s">
        <v>1568</v>
      </c>
      <c r="AN67" s="90" t="s">
        <v>1568</v>
      </c>
      <c r="AO67" s="90" t="s">
        <v>1568</v>
      </c>
      <c r="AP67" s="90" t="s">
        <v>1568</v>
      </c>
      <c r="AQ67" s="90" t="s">
        <v>1568</v>
      </c>
      <c r="AR67" s="90" t="s">
        <v>1568</v>
      </c>
      <c r="AS67" s="90" t="s">
        <v>1568</v>
      </c>
      <c r="AT67" s="91" t="s">
        <v>1568</v>
      </c>
      <c r="AU67" s="91" t="s">
        <v>1568</v>
      </c>
      <c r="AV67" s="176" t="str">
        <f t="shared" si="1"/>
        <v>Resultado</v>
      </c>
      <c r="AW67" s="80"/>
      <c r="AX67" s="80"/>
      <c r="AY67" s="80"/>
      <c r="AZ67" s="80"/>
      <c r="BA67" s="80"/>
      <c r="BB67" s="80"/>
      <c r="BC67" s="80"/>
      <c r="BD67" s="80"/>
      <c r="BE67" s="80"/>
      <c r="BF67" s="80"/>
      <c r="BG67" s="80"/>
      <c r="BH67" s="80"/>
      <c r="BI67" s="80"/>
      <c r="BJ67" s="80"/>
      <c r="BK67" s="80"/>
    </row>
    <row r="68" spans="1:63" s="78" customFormat="1" ht="39.75" customHeight="1" x14ac:dyDescent="0.25">
      <c r="A68" s="86">
        <v>5</v>
      </c>
      <c r="B68" s="86" t="s">
        <v>1595</v>
      </c>
      <c r="C68" s="75"/>
      <c r="D68" s="86" t="s">
        <v>202</v>
      </c>
      <c r="E68" s="86" t="s">
        <v>203</v>
      </c>
      <c r="F68" s="86" t="s">
        <v>796</v>
      </c>
      <c r="G68" s="86" t="s">
        <v>721</v>
      </c>
      <c r="H68" s="75"/>
      <c r="I68" s="86" t="s">
        <v>1719</v>
      </c>
      <c r="J68" s="86" t="s">
        <v>1595</v>
      </c>
      <c r="K68" s="75"/>
      <c r="L68" s="86" t="s">
        <v>512</v>
      </c>
      <c r="M68" s="86" t="s">
        <v>512</v>
      </c>
      <c r="N68" s="86" t="s">
        <v>512</v>
      </c>
      <c r="O68" s="86" t="s">
        <v>512</v>
      </c>
      <c r="P68" s="176" t="s">
        <v>226</v>
      </c>
      <c r="Q68" s="86" t="s">
        <v>204</v>
      </c>
      <c r="R68" s="176" t="str">
        <f t="shared" si="2"/>
        <v xml:space="preserve">Subdirector(a) Restablecimiento de Derechos </v>
      </c>
      <c r="S68" s="87" t="s">
        <v>226</v>
      </c>
      <c r="T68" s="177" t="s">
        <v>225</v>
      </c>
      <c r="U68" s="92">
        <v>0</v>
      </c>
      <c r="V68" s="136">
        <f>+VLOOKUP(AV68,Hoja1!$P$6:$R$26,3,FALSE)</f>
        <v>3.7499999999999999E-3</v>
      </c>
      <c r="W68" s="75"/>
      <c r="X68" s="89" t="s">
        <v>1568</v>
      </c>
      <c r="Y68" s="89" t="s">
        <v>1568</v>
      </c>
      <c r="Z68" s="89" t="s">
        <v>1568</v>
      </c>
      <c r="AA68" s="89"/>
      <c r="AB68" s="89"/>
      <c r="AC68" s="89"/>
      <c r="AD68" s="89"/>
      <c r="AE68" s="75"/>
      <c r="AF68" s="89" t="s">
        <v>98</v>
      </c>
      <c r="AG68" s="89" t="s">
        <v>103</v>
      </c>
      <c r="AH68" s="89" t="s">
        <v>84</v>
      </c>
      <c r="AI68" s="89" t="s">
        <v>46</v>
      </c>
      <c r="AJ68" s="90" t="s">
        <v>1568</v>
      </c>
      <c r="AK68" s="90" t="s">
        <v>1568</v>
      </c>
      <c r="AL68" s="90" t="s">
        <v>1568</v>
      </c>
      <c r="AM68" s="90" t="s">
        <v>1568</v>
      </c>
      <c r="AN68" s="90" t="s">
        <v>1568</v>
      </c>
      <c r="AO68" s="90" t="s">
        <v>1568</v>
      </c>
      <c r="AP68" s="90" t="s">
        <v>1568</v>
      </c>
      <c r="AQ68" s="90" t="s">
        <v>1568</v>
      </c>
      <c r="AR68" s="90" t="s">
        <v>1568</v>
      </c>
      <c r="AS68" s="90" t="s">
        <v>1568</v>
      </c>
      <c r="AT68" s="91" t="s">
        <v>1568</v>
      </c>
      <c r="AU68" s="91" t="s">
        <v>1568</v>
      </c>
      <c r="AV68" s="176" t="str">
        <f t="shared" si="1"/>
        <v>Resultado</v>
      </c>
      <c r="AW68" s="80"/>
      <c r="AX68" s="80"/>
      <c r="AY68" s="80"/>
      <c r="AZ68" s="80"/>
      <c r="BA68" s="80"/>
      <c r="BB68" s="80"/>
      <c r="BC68" s="80"/>
      <c r="BD68" s="80"/>
      <c r="BE68" s="80"/>
      <c r="BF68" s="80"/>
      <c r="BG68" s="80"/>
      <c r="BH68" s="80"/>
      <c r="BI68" s="80"/>
      <c r="BJ68" s="80"/>
      <c r="BK68" s="80"/>
    </row>
    <row r="69" spans="1:63" s="78" customFormat="1" ht="39.75" customHeight="1" x14ac:dyDescent="0.25">
      <c r="A69" s="86">
        <v>5</v>
      </c>
      <c r="B69" s="86" t="s">
        <v>1595</v>
      </c>
      <c r="C69" s="75"/>
      <c r="D69" s="86" t="s">
        <v>202</v>
      </c>
      <c r="E69" s="86" t="s">
        <v>203</v>
      </c>
      <c r="F69" s="86" t="s">
        <v>796</v>
      </c>
      <c r="G69" s="86" t="s">
        <v>721</v>
      </c>
      <c r="H69" s="75"/>
      <c r="I69" s="86" t="s">
        <v>1719</v>
      </c>
      <c r="J69" s="86" t="s">
        <v>1595</v>
      </c>
      <c r="K69" s="75"/>
      <c r="L69" s="86" t="s">
        <v>512</v>
      </c>
      <c r="M69" s="86" t="s">
        <v>512</v>
      </c>
      <c r="N69" s="86" t="s">
        <v>512</v>
      </c>
      <c r="O69" s="86" t="s">
        <v>512</v>
      </c>
      <c r="P69" s="176" t="s">
        <v>228</v>
      </c>
      <c r="Q69" s="86" t="s">
        <v>204</v>
      </c>
      <c r="R69" s="176" t="str">
        <f t="shared" si="2"/>
        <v xml:space="preserve">Subdirector(a) Restablecimiento de Derechos </v>
      </c>
      <c r="S69" s="87" t="s">
        <v>228</v>
      </c>
      <c r="T69" s="177" t="s">
        <v>227</v>
      </c>
      <c r="U69" s="92">
        <v>1</v>
      </c>
      <c r="V69" s="136">
        <f>+VLOOKUP(AV69,Hoja1!$P$6:$R$26,3,FALSE)</f>
        <v>1.276595744680851E-3</v>
      </c>
      <c r="W69" s="75"/>
      <c r="X69" s="89" t="s">
        <v>1568</v>
      </c>
      <c r="Y69" s="89" t="s">
        <v>1568</v>
      </c>
      <c r="Z69" s="89" t="s">
        <v>1568</v>
      </c>
      <c r="AA69" s="89"/>
      <c r="AB69" s="89"/>
      <c r="AC69" s="89"/>
      <c r="AD69" s="89"/>
      <c r="AE69" s="75"/>
      <c r="AF69" s="89" t="s">
        <v>98</v>
      </c>
      <c r="AG69" s="89" t="s">
        <v>533</v>
      </c>
      <c r="AH69" s="89" t="s">
        <v>84</v>
      </c>
      <c r="AI69" s="89" t="s">
        <v>46</v>
      </c>
      <c r="AJ69" s="90" t="s">
        <v>1568</v>
      </c>
      <c r="AK69" s="90" t="s">
        <v>1568</v>
      </c>
      <c r="AL69" s="90" t="s">
        <v>1568</v>
      </c>
      <c r="AM69" s="90" t="s">
        <v>1568</v>
      </c>
      <c r="AN69" s="90" t="s">
        <v>1568</v>
      </c>
      <c r="AO69" s="90" t="s">
        <v>1568</v>
      </c>
      <c r="AP69" s="90" t="s">
        <v>1568</v>
      </c>
      <c r="AQ69" s="90" t="s">
        <v>1568</v>
      </c>
      <c r="AR69" s="90" t="s">
        <v>1568</v>
      </c>
      <c r="AS69" s="90" t="s">
        <v>1568</v>
      </c>
      <c r="AT69" s="91" t="s">
        <v>1568</v>
      </c>
      <c r="AU69" s="91" t="s">
        <v>1568</v>
      </c>
      <c r="AV69" s="176" t="str">
        <f t="shared" si="1"/>
        <v>Gestión</v>
      </c>
      <c r="AW69" s="80"/>
      <c r="AX69" s="80"/>
      <c r="AY69" s="80"/>
      <c r="AZ69" s="80"/>
      <c r="BA69" s="80"/>
      <c r="BB69" s="80"/>
      <c r="BC69" s="80"/>
      <c r="BD69" s="80"/>
      <c r="BE69" s="80"/>
      <c r="BF69" s="80"/>
      <c r="BG69" s="80"/>
      <c r="BH69" s="80"/>
      <c r="BI69" s="80"/>
      <c r="BJ69" s="80"/>
      <c r="BK69" s="80"/>
    </row>
    <row r="70" spans="1:63" s="78" customFormat="1" ht="39.75" customHeight="1" x14ac:dyDescent="0.25">
      <c r="A70" s="86">
        <v>5</v>
      </c>
      <c r="B70" s="86" t="s">
        <v>1595</v>
      </c>
      <c r="C70" s="75"/>
      <c r="D70" s="86" t="s">
        <v>202</v>
      </c>
      <c r="E70" s="86" t="s">
        <v>203</v>
      </c>
      <c r="F70" s="86" t="s">
        <v>796</v>
      </c>
      <c r="G70" s="86" t="s">
        <v>721</v>
      </c>
      <c r="H70" s="75"/>
      <c r="I70" s="86" t="s">
        <v>1719</v>
      </c>
      <c r="J70" s="86" t="s">
        <v>1595</v>
      </c>
      <c r="K70" s="75"/>
      <c r="L70" s="86" t="s">
        <v>512</v>
      </c>
      <c r="M70" s="86" t="s">
        <v>512</v>
      </c>
      <c r="N70" s="86" t="s">
        <v>512</v>
      </c>
      <c r="O70" s="86" t="s">
        <v>512</v>
      </c>
      <c r="P70" s="176" t="s">
        <v>230</v>
      </c>
      <c r="Q70" s="86" t="s">
        <v>204</v>
      </c>
      <c r="R70" s="176" t="str">
        <f t="shared" si="2"/>
        <v xml:space="preserve">Subdirector(a) Restablecimiento de Derechos </v>
      </c>
      <c r="S70" s="87" t="s">
        <v>230</v>
      </c>
      <c r="T70" s="177" t="s">
        <v>229</v>
      </c>
      <c r="U70" s="92">
        <v>1</v>
      </c>
      <c r="V70" s="136">
        <f>+VLOOKUP(AV70,Hoja1!$P$6:$R$26,3,FALSE)</f>
        <v>1.276595744680851E-3</v>
      </c>
      <c r="W70" s="75"/>
      <c r="X70" s="89" t="s">
        <v>1568</v>
      </c>
      <c r="Y70" s="89" t="s">
        <v>1568</v>
      </c>
      <c r="Z70" s="89"/>
      <c r="AA70" s="89"/>
      <c r="AB70" s="89"/>
      <c r="AC70" s="89"/>
      <c r="AD70" s="89"/>
      <c r="AE70" s="75"/>
      <c r="AF70" s="89" t="s">
        <v>685</v>
      </c>
      <c r="AG70" s="89" t="s">
        <v>533</v>
      </c>
      <c r="AH70" s="89" t="s">
        <v>84</v>
      </c>
      <c r="AI70" s="89" t="s">
        <v>46</v>
      </c>
      <c r="AJ70" s="90" t="s">
        <v>1568</v>
      </c>
      <c r="AK70" s="90" t="s">
        <v>1568</v>
      </c>
      <c r="AL70" s="90" t="s">
        <v>1568</v>
      </c>
      <c r="AM70" s="90" t="s">
        <v>1568</v>
      </c>
      <c r="AN70" s="90" t="s">
        <v>1568</v>
      </c>
      <c r="AO70" s="90" t="s">
        <v>1568</v>
      </c>
      <c r="AP70" s="90" t="s">
        <v>1568</v>
      </c>
      <c r="AQ70" s="90" t="s">
        <v>1568</v>
      </c>
      <c r="AR70" s="90" t="s">
        <v>1568</v>
      </c>
      <c r="AS70" s="90" t="s">
        <v>1568</v>
      </c>
      <c r="AT70" s="91" t="s">
        <v>1568</v>
      </c>
      <c r="AU70" s="91" t="s">
        <v>1568</v>
      </c>
      <c r="AV70" s="176" t="str">
        <f t="shared" ref="AV70:AV133" si="3">+AG70&amp;AA70</f>
        <v>Gestión</v>
      </c>
      <c r="AW70" s="80"/>
      <c r="AX70" s="80"/>
      <c r="AY70" s="80"/>
      <c r="AZ70" s="80"/>
      <c r="BA70" s="80"/>
      <c r="BB70" s="80"/>
      <c r="BC70" s="80"/>
      <c r="BD70" s="80"/>
      <c r="BE70" s="80"/>
      <c r="BF70" s="80"/>
      <c r="BG70" s="80"/>
      <c r="BH70" s="80"/>
      <c r="BI70" s="80"/>
      <c r="BJ70" s="80"/>
      <c r="BK70" s="80"/>
    </row>
    <row r="71" spans="1:63" s="78" customFormat="1" ht="39.75" customHeight="1" x14ac:dyDescent="0.25">
      <c r="A71" s="86">
        <v>5</v>
      </c>
      <c r="B71" s="86" t="s">
        <v>1595</v>
      </c>
      <c r="C71" s="75"/>
      <c r="D71" s="86" t="s">
        <v>202</v>
      </c>
      <c r="E71" s="86" t="s">
        <v>203</v>
      </c>
      <c r="F71" s="86" t="s">
        <v>796</v>
      </c>
      <c r="G71" s="86" t="s">
        <v>721</v>
      </c>
      <c r="H71" s="75"/>
      <c r="I71" s="86" t="s">
        <v>1719</v>
      </c>
      <c r="J71" s="86" t="s">
        <v>1595</v>
      </c>
      <c r="K71" s="75"/>
      <c r="L71" s="86" t="s">
        <v>512</v>
      </c>
      <c r="M71" s="86" t="s">
        <v>512</v>
      </c>
      <c r="N71" s="86" t="s">
        <v>512</v>
      </c>
      <c r="O71" s="86" t="s">
        <v>512</v>
      </c>
      <c r="P71" s="176" t="s">
        <v>232</v>
      </c>
      <c r="Q71" s="86" t="s">
        <v>204</v>
      </c>
      <c r="R71" s="176" t="str">
        <f t="shared" si="2"/>
        <v xml:space="preserve">Subdirector(a) Restablecimiento de Derechos </v>
      </c>
      <c r="S71" s="87" t="s">
        <v>232</v>
      </c>
      <c r="T71" s="177" t="s">
        <v>231</v>
      </c>
      <c r="U71" s="92">
        <v>0.94</v>
      </c>
      <c r="V71" s="136">
        <f>+VLOOKUP(AV71,Hoja1!$P$6:$R$26,3,FALSE)</f>
        <v>3.7499999999999999E-3</v>
      </c>
      <c r="W71" s="75"/>
      <c r="X71" s="89" t="s">
        <v>1568</v>
      </c>
      <c r="Y71" s="89" t="s">
        <v>1568</v>
      </c>
      <c r="Z71" s="89"/>
      <c r="AA71" s="89"/>
      <c r="AB71" s="89"/>
      <c r="AC71" s="89"/>
      <c r="AD71" s="89"/>
      <c r="AE71" s="75"/>
      <c r="AF71" s="89" t="s">
        <v>98</v>
      </c>
      <c r="AG71" s="89" t="s">
        <v>103</v>
      </c>
      <c r="AH71" s="89" t="s">
        <v>812</v>
      </c>
      <c r="AI71" s="89" t="s">
        <v>58</v>
      </c>
      <c r="AJ71" s="89"/>
      <c r="AK71" s="89"/>
      <c r="AL71" s="89"/>
      <c r="AM71" s="89"/>
      <c r="AN71" s="89"/>
      <c r="AO71" s="89"/>
      <c r="AP71" s="89"/>
      <c r="AQ71" s="89"/>
      <c r="AR71" s="89"/>
      <c r="AS71" s="89"/>
      <c r="AT71" s="95"/>
      <c r="AU71" s="91" t="s">
        <v>1568</v>
      </c>
      <c r="AV71" s="176" t="str">
        <f t="shared" si="3"/>
        <v>Resultado</v>
      </c>
      <c r="AW71" s="80"/>
      <c r="AX71" s="80"/>
      <c r="AY71" s="80"/>
      <c r="AZ71" s="80"/>
      <c r="BA71" s="80"/>
      <c r="BB71" s="80"/>
      <c r="BC71" s="80"/>
      <c r="BD71" s="80"/>
      <c r="BE71" s="80"/>
      <c r="BF71" s="80"/>
      <c r="BG71" s="80"/>
      <c r="BH71" s="80"/>
      <c r="BI71" s="80"/>
      <c r="BJ71" s="80"/>
      <c r="BK71" s="80"/>
    </row>
    <row r="72" spans="1:63" s="78" customFormat="1" ht="39.75" customHeight="1" x14ac:dyDescent="0.25">
      <c r="A72" s="86">
        <v>5</v>
      </c>
      <c r="B72" s="86" t="s">
        <v>1595</v>
      </c>
      <c r="C72" s="75"/>
      <c r="D72" s="86" t="s">
        <v>202</v>
      </c>
      <c r="E72" s="86" t="s">
        <v>203</v>
      </c>
      <c r="F72" s="86" t="s">
        <v>796</v>
      </c>
      <c r="G72" s="86" t="s">
        <v>721</v>
      </c>
      <c r="H72" s="75"/>
      <c r="I72" s="86" t="s">
        <v>1719</v>
      </c>
      <c r="J72" s="86" t="s">
        <v>1595</v>
      </c>
      <c r="K72" s="75"/>
      <c r="L72" s="86" t="s">
        <v>512</v>
      </c>
      <c r="M72" s="86" t="s">
        <v>512</v>
      </c>
      <c r="N72" s="86" t="s">
        <v>512</v>
      </c>
      <c r="O72" s="86" t="s">
        <v>512</v>
      </c>
      <c r="P72" s="176" t="s">
        <v>234</v>
      </c>
      <c r="Q72" s="86" t="s">
        <v>204</v>
      </c>
      <c r="R72" s="176" t="str">
        <f t="shared" si="2"/>
        <v xml:space="preserve">Subdirector(a) Restablecimiento de Derechos </v>
      </c>
      <c r="S72" s="87" t="s">
        <v>234</v>
      </c>
      <c r="T72" s="177" t="s">
        <v>233</v>
      </c>
      <c r="U72" s="92">
        <v>1</v>
      </c>
      <c r="V72" s="136">
        <f>+VLOOKUP(AV72,Hoja1!$P$6:$R$26,3,FALSE)</f>
        <v>3.7499999999999999E-3</v>
      </c>
      <c r="W72" s="75"/>
      <c r="X72" s="89" t="s">
        <v>1568</v>
      </c>
      <c r="Y72" s="89" t="s">
        <v>1568</v>
      </c>
      <c r="Z72" s="89"/>
      <c r="AA72" s="89"/>
      <c r="AB72" s="89"/>
      <c r="AC72" s="89"/>
      <c r="AD72" s="89"/>
      <c r="AE72" s="75"/>
      <c r="AF72" s="89" t="s">
        <v>98</v>
      </c>
      <c r="AG72" s="89" t="s">
        <v>103</v>
      </c>
      <c r="AH72" s="89" t="s">
        <v>71</v>
      </c>
      <c r="AI72" s="89" t="s">
        <v>47</v>
      </c>
      <c r="AJ72" s="89"/>
      <c r="AK72" s="89"/>
      <c r="AL72" s="90" t="s">
        <v>1568</v>
      </c>
      <c r="AM72" s="93"/>
      <c r="AN72" s="93"/>
      <c r="AO72" s="90" t="s">
        <v>1568</v>
      </c>
      <c r="AP72" s="93"/>
      <c r="AQ72" s="93"/>
      <c r="AR72" s="90" t="s">
        <v>1568</v>
      </c>
      <c r="AS72" s="93"/>
      <c r="AT72" s="94"/>
      <c r="AU72" s="91" t="s">
        <v>1568</v>
      </c>
      <c r="AV72" s="176" t="str">
        <f t="shared" si="3"/>
        <v>Resultado</v>
      </c>
      <c r="AW72" s="80"/>
      <c r="AX72" s="80"/>
      <c r="AY72" s="80"/>
      <c r="AZ72" s="80"/>
      <c r="BA72" s="80"/>
      <c r="BB72" s="80"/>
      <c r="BC72" s="80"/>
      <c r="BD72" s="80"/>
      <c r="BE72" s="80"/>
      <c r="BF72" s="80"/>
      <c r="BG72" s="80"/>
      <c r="BH72" s="80"/>
      <c r="BI72" s="80"/>
      <c r="BJ72" s="80"/>
      <c r="BK72" s="80"/>
    </row>
    <row r="73" spans="1:63" s="78" customFormat="1" ht="39.75" customHeight="1" x14ac:dyDescent="0.25">
      <c r="A73" s="86">
        <v>5</v>
      </c>
      <c r="B73" s="86" t="s">
        <v>1595</v>
      </c>
      <c r="C73" s="75"/>
      <c r="D73" s="86" t="s">
        <v>202</v>
      </c>
      <c r="E73" s="86" t="s">
        <v>203</v>
      </c>
      <c r="F73" s="86" t="s">
        <v>796</v>
      </c>
      <c r="G73" s="86" t="s">
        <v>721</v>
      </c>
      <c r="H73" s="75"/>
      <c r="I73" s="86" t="s">
        <v>1719</v>
      </c>
      <c r="J73" s="86" t="s">
        <v>1595</v>
      </c>
      <c r="K73" s="75"/>
      <c r="L73" s="86" t="s">
        <v>512</v>
      </c>
      <c r="M73" s="86" t="s">
        <v>512</v>
      </c>
      <c r="N73" s="86" t="s">
        <v>512</v>
      </c>
      <c r="O73" s="86" t="s">
        <v>512</v>
      </c>
      <c r="P73" s="176" t="s">
        <v>236</v>
      </c>
      <c r="Q73" s="86" t="s">
        <v>204</v>
      </c>
      <c r="R73" s="176" t="str">
        <f t="shared" si="2"/>
        <v xml:space="preserve">Subdirector(a) Restablecimiento de Derechos </v>
      </c>
      <c r="S73" s="87" t="s">
        <v>236</v>
      </c>
      <c r="T73" s="177" t="s">
        <v>235</v>
      </c>
      <c r="U73" s="92">
        <v>0.8</v>
      </c>
      <c r="V73" s="136">
        <f>+VLOOKUP(AV73,Hoja1!$P$6:$R$26,3,FALSE)</f>
        <v>3.7499999999999999E-3</v>
      </c>
      <c r="W73" s="75"/>
      <c r="X73" s="89" t="s">
        <v>1568</v>
      </c>
      <c r="Y73" s="89" t="s">
        <v>1568</v>
      </c>
      <c r="Z73" s="89" t="s">
        <v>1568</v>
      </c>
      <c r="AA73" s="89"/>
      <c r="AB73" s="89"/>
      <c r="AC73" s="89"/>
      <c r="AD73" s="89"/>
      <c r="AE73" s="75"/>
      <c r="AF73" s="89" t="s">
        <v>98</v>
      </c>
      <c r="AG73" s="89" t="s">
        <v>103</v>
      </c>
      <c r="AH73" s="89" t="s">
        <v>71</v>
      </c>
      <c r="AI73" s="89" t="s">
        <v>47</v>
      </c>
      <c r="AJ73" s="89"/>
      <c r="AK73" s="89"/>
      <c r="AL73" s="90" t="s">
        <v>1568</v>
      </c>
      <c r="AM73" s="93"/>
      <c r="AN73" s="93"/>
      <c r="AO73" s="90" t="s">
        <v>1568</v>
      </c>
      <c r="AP73" s="93"/>
      <c r="AQ73" s="93"/>
      <c r="AR73" s="90" t="s">
        <v>1568</v>
      </c>
      <c r="AS73" s="93"/>
      <c r="AT73" s="94"/>
      <c r="AU73" s="91" t="s">
        <v>1568</v>
      </c>
      <c r="AV73" s="176" t="str">
        <f t="shared" si="3"/>
        <v>Resultado</v>
      </c>
      <c r="AW73" s="80"/>
      <c r="AX73" s="80"/>
      <c r="AY73" s="80"/>
      <c r="AZ73" s="80"/>
      <c r="BA73" s="80"/>
      <c r="BB73" s="80"/>
      <c r="BC73" s="80"/>
      <c r="BD73" s="80"/>
      <c r="BE73" s="80"/>
      <c r="BF73" s="80"/>
      <c r="BG73" s="80"/>
      <c r="BH73" s="80"/>
      <c r="BI73" s="80"/>
      <c r="BJ73" s="80"/>
      <c r="BK73" s="80"/>
    </row>
    <row r="74" spans="1:63" s="78" customFormat="1" ht="39.75" customHeight="1" x14ac:dyDescent="0.25">
      <c r="A74" s="86">
        <v>5</v>
      </c>
      <c r="B74" s="86" t="s">
        <v>1595</v>
      </c>
      <c r="C74" s="75"/>
      <c r="D74" s="86" t="s">
        <v>202</v>
      </c>
      <c r="E74" s="86" t="s">
        <v>203</v>
      </c>
      <c r="F74" s="86" t="s">
        <v>796</v>
      </c>
      <c r="G74" s="86" t="s">
        <v>721</v>
      </c>
      <c r="H74" s="75"/>
      <c r="I74" s="86" t="s">
        <v>1719</v>
      </c>
      <c r="J74" s="86" t="s">
        <v>1595</v>
      </c>
      <c r="K74" s="75"/>
      <c r="L74" s="86" t="s">
        <v>512</v>
      </c>
      <c r="M74" s="86" t="s">
        <v>512</v>
      </c>
      <c r="N74" s="86" t="s">
        <v>512</v>
      </c>
      <c r="O74" s="86" t="s">
        <v>512</v>
      </c>
      <c r="P74" s="176" t="s">
        <v>1363</v>
      </c>
      <c r="Q74" s="86" t="s">
        <v>204</v>
      </c>
      <c r="R74" s="176" t="str">
        <f t="shared" si="2"/>
        <v xml:space="preserve">Subdirector(a) Restablecimiento de Derechos </v>
      </c>
      <c r="S74" s="87" t="s">
        <v>1363</v>
      </c>
      <c r="T74" s="177" t="s">
        <v>1359</v>
      </c>
      <c r="U74" s="92">
        <v>1</v>
      </c>
      <c r="V74" s="136">
        <f>+VLOOKUP(AV74,Hoja1!$P$6:$R$26,3,FALSE)</f>
        <v>1.276595744680851E-3</v>
      </c>
      <c r="W74" s="75"/>
      <c r="X74" s="89" t="s">
        <v>1568</v>
      </c>
      <c r="Y74" s="89"/>
      <c r="Z74" s="89"/>
      <c r="AA74" s="89"/>
      <c r="AB74" s="89"/>
      <c r="AC74" s="89"/>
      <c r="AD74" s="89"/>
      <c r="AE74" s="75"/>
      <c r="AF74" s="89" t="s">
        <v>685</v>
      </c>
      <c r="AG74" s="89" t="s">
        <v>533</v>
      </c>
      <c r="AH74" s="89" t="s">
        <v>84</v>
      </c>
      <c r="AI74" s="89" t="s">
        <v>47</v>
      </c>
      <c r="AJ74" s="89"/>
      <c r="AK74" s="89"/>
      <c r="AL74" s="90" t="s">
        <v>1568</v>
      </c>
      <c r="AM74" s="90" t="s">
        <v>1568</v>
      </c>
      <c r="AN74" s="90" t="s">
        <v>1568</v>
      </c>
      <c r="AO74" s="90" t="s">
        <v>1568</v>
      </c>
      <c r="AP74" s="90" t="s">
        <v>1568</v>
      </c>
      <c r="AQ74" s="90" t="s">
        <v>1568</v>
      </c>
      <c r="AR74" s="90" t="s">
        <v>1568</v>
      </c>
      <c r="AS74" s="90" t="s">
        <v>1568</v>
      </c>
      <c r="AT74" s="91" t="s">
        <v>1568</v>
      </c>
      <c r="AU74" s="91" t="s">
        <v>1568</v>
      </c>
      <c r="AV74" s="176" t="str">
        <f t="shared" si="3"/>
        <v>Gestión</v>
      </c>
      <c r="AW74" s="80"/>
      <c r="AX74" s="80"/>
      <c r="AY74" s="80"/>
      <c r="AZ74" s="80"/>
      <c r="BA74" s="80"/>
      <c r="BB74" s="80"/>
      <c r="BC74" s="80"/>
      <c r="BD74" s="80"/>
      <c r="BE74" s="80"/>
      <c r="BF74" s="80"/>
      <c r="BG74" s="80"/>
      <c r="BH74" s="80"/>
      <c r="BI74" s="80"/>
      <c r="BJ74" s="80"/>
      <c r="BK74" s="80"/>
    </row>
    <row r="75" spans="1:63" ht="39.75" customHeight="1" x14ac:dyDescent="0.25">
      <c r="A75" s="86">
        <v>5</v>
      </c>
      <c r="B75" s="86" t="s">
        <v>1595</v>
      </c>
      <c r="D75" s="86" t="s">
        <v>202</v>
      </c>
      <c r="E75" s="86" t="s">
        <v>203</v>
      </c>
      <c r="F75" s="86" t="s">
        <v>789</v>
      </c>
      <c r="G75" s="86" t="s">
        <v>1603</v>
      </c>
      <c r="I75" s="86" t="s">
        <v>1719</v>
      </c>
      <c r="J75" s="86" t="s">
        <v>1595</v>
      </c>
      <c r="L75" s="86" t="s">
        <v>501</v>
      </c>
      <c r="M75" s="86" t="s">
        <v>515</v>
      </c>
      <c r="N75" s="86" t="s">
        <v>503</v>
      </c>
      <c r="O75" s="86" t="s">
        <v>504</v>
      </c>
      <c r="P75" s="176" t="s">
        <v>239</v>
      </c>
      <c r="Q75" s="86" t="s">
        <v>238</v>
      </c>
      <c r="R75" s="176" t="str">
        <f t="shared" si="2"/>
        <v>Subdirector(a) Adopciones</v>
      </c>
      <c r="S75" s="87" t="s">
        <v>239</v>
      </c>
      <c r="T75" s="177" t="s">
        <v>240</v>
      </c>
      <c r="U75" s="92">
        <v>1</v>
      </c>
      <c r="V75" s="136">
        <f>+VLOOKUP(AV75,Hoja1!$P$6:$R$26,3,FALSE)</f>
        <v>9.3023255813953487E-3</v>
      </c>
      <c r="X75" s="89" t="s">
        <v>1568</v>
      </c>
      <c r="Y75" s="89" t="s">
        <v>1568</v>
      </c>
      <c r="Z75" s="89"/>
      <c r="AA75" s="89" t="s">
        <v>1568</v>
      </c>
      <c r="AB75" s="89"/>
      <c r="AC75" s="89"/>
      <c r="AD75" s="89"/>
      <c r="AF75" s="89" t="s">
        <v>98</v>
      </c>
      <c r="AG75" s="89" t="s">
        <v>103</v>
      </c>
      <c r="AH75" s="89" t="s">
        <v>84</v>
      </c>
      <c r="AI75" s="89" t="s">
        <v>46</v>
      </c>
      <c r="AJ75" s="90" t="s">
        <v>1568</v>
      </c>
      <c r="AK75" s="90" t="s">
        <v>1568</v>
      </c>
      <c r="AL75" s="90" t="s">
        <v>1568</v>
      </c>
      <c r="AM75" s="90" t="s">
        <v>1568</v>
      </c>
      <c r="AN75" s="90" t="s">
        <v>1568</v>
      </c>
      <c r="AO75" s="90" t="s">
        <v>1568</v>
      </c>
      <c r="AP75" s="90" t="s">
        <v>1568</v>
      </c>
      <c r="AQ75" s="90" t="s">
        <v>1568</v>
      </c>
      <c r="AR75" s="90" t="s">
        <v>1568</v>
      </c>
      <c r="AS75" s="90" t="s">
        <v>1568</v>
      </c>
      <c r="AT75" s="91" t="s">
        <v>1568</v>
      </c>
      <c r="AU75" s="91" t="s">
        <v>1568</v>
      </c>
      <c r="AV75" s="176" t="str">
        <f t="shared" si="3"/>
        <v>Resultadox</v>
      </c>
    </row>
    <row r="76" spans="1:63" ht="39.75" customHeight="1" x14ac:dyDescent="0.25">
      <c r="A76" s="86">
        <v>5</v>
      </c>
      <c r="B76" s="86" t="s">
        <v>1595</v>
      </c>
      <c r="D76" s="86" t="s">
        <v>202</v>
      </c>
      <c r="E76" s="86" t="s">
        <v>203</v>
      </c>
      <c r="F76" s="86" t="s">
        <v>789</v>
      </c>
      <c r="G76" s="86" t="s">
        <v>1603</v>
      </c>
      <c r="I76" s="86" t="s">
        <v>1719</v>
      </c>
      <c r="J76" s="86" t="s">
        <v>1595</v>
      </c>
      <c r="L76" s="86" t="s">
        <v>501</v>
      </c>
      <c r="M76" s="86" t="s">
        <v>515</v>
      </c>
      <c r="N76" s="86" t="s">
        <v>503</v>
      </c>
      <c r="O76" s="86" t="s">
        <v>504</v>
      </c>
      <c r="P76" s="176" t="s">
        <v>241</v>
      </c>
      <c r="Q76" s="86" t="s">
        <v>238</v>
      </c>
      <c r="R76" s="176" t="str">
        <f t="shared" si="2"/>
        <v>Subdirector(a) Adopciones</v>
      </c>
      <c r="S76" s="87" t="s">
        <v>241</v>
      </c>
      <c r="T76" s="177" t="s">
        <v>242</v>
      </c>
      <c r="U76" s="92">
        <v>0.55000000000000004</v>
      </c>
      <c r="V76" s="136">
        <f>+VLOOKUP(AV76,Hoja1!$P$6:$R$26,3,FALSE)</f>
        <v>9.3023255813953487E-3</v>
      </c>
      <c r="X76" s="89" t="s">
        <v>1568</v>
      </c>
      <c r="Y76" s="89" t="s">
        <v>1568</v>
      </c>
      <c r="Z76" s="89"/>
      <c r="AA76" s="89" t="s">
        <v>1568</v>
      </c>
      <c r="AB76" s="89" t="s">
        <v>1568</v>
      </c>
      <c r="AC76" s="89"/>
      <c r="AD76" s="89" t="s">
        <v>1568</v>
      </c>
      <c r="AF76" s="89" t="s">
        <v>98</v>
      </c>
      <c r="AG76" s="89" t="s">
        <v>103</v>
      </c>
      <c r="AH76" s="89" t="s">
        <v>84</v>
      </c>
      <c r="AI76" s="89" t="s">
        <v>46</v>
      </c>
      <c r="AJ76" s="90" t="s">
        <v>1568</v>
      </c>
      <c r="AK76" s="90" t="s">
        <v>1568</v>
      </c>
      <c r="AL76" s="90" t="s">
        <v>1568</v>
      </c>
      <c r="AM76" s="90" t="s">
        <v>1568</v>
      </c>
      <c r="AN76" s="90" t="s">
        <v>1568</v>
      </c>
      <c r="AO76" s="90" t="s">
        <v>1568</v>
      </c>
      <c r="AP76" s="90" t="s">
        <v>1568</v>
      </c>
      <c r="AQ76" s="90" t="s">
        <v>1568</v>
      </c>
      <c r="AR76" s="90" t="s">
        <v>1568</v>
      </c>
      <c r="AS76" s="90" t="s">
        <v>1568</v>
      </c>
      <c r="AT76" s="91" t="s">
        <v>1568</v>
      </c>
      <c r="AU76" s="91" t="s">
        <v>1568</v>
      </c>
      <c r="AV76" s="176" t="str">
        <f t="shared" si="3"/>
        <v>Resultadox</v>
      </c>
    </row>
    <row r="77" spans="1:63" ht="39.75" customHeight="1" x14ac:dyDescent="0.25">
      <c r="A77" s="86">
        <v>5</v>
      </c>
      <c r="B77" s="86" t="s">
        <v>1595</v>
      </c>
      <c r="D77" s="86" t="s">
        <v>202</v>
      </c>
      <c r="E77" s="86" t="s">
        <v>203</v>
      </c>
      <c r="F77" s="86" t="s">
        <v>789</v>
      </c>
      <c r="G77" s="86" t="s">
        <v>1603</v>
      </c>
      <c r="I77" s="86" t="s">
        <v>1719</v>
      </c>
      <c r="J77" s="86" t="s">
        <v>1595</v>
      </c>
      <c r="L77" s="86" t="s">
        <v>501</v>
      </c>
      <c r="M77" s="86" t="s">
        <v>515</v>
      </c>
      <c r="N77" s="86" t="s">
        <v>503</v>
      </c>
      <c r="O77" s="86" t="s">
        <v>504</v>
      </c>
      <c r="P77" s="176" t="s">
        <v>243</v>
      </c>
      <c r="Q77" s="86" t="s">
        <v>238</v>
      </c>
      <c r="R77" s="176" t="str">
        <f t="shared" si="2"/>
        <v>Subdirector(a) Adopciones</v>
      </c>
      <c r="S77" s="87" t="s">
        <v>243</v>
      </c>
      <c r="T77" s="177" t="s">
        <v>244</v>
      </c>
      <c r="U77" s="92">
        <v>1</v>
      </c>
      <c r="V77" s="136">
        <f>+VLOOKUP(AV77,Hoja1!$P$6:$R$26,3,FALSE)</f>
        <v>5.5813953488372094E-3</v>
      </c>
      <c r="X77" s="89" t="s">
        <v>1568</v>
      </c>
      <c r="Y77" s="89" t="s">
        <v>1568</v>
      </c>
      <c r="Z77" s="89"/>
      <c r="AA77" s="89" t="s">
        <v>1568</v>
      </c>
      <c r="AB77" s="89" t="s">
        <v>1568</v>
      </c>
      <c r="AC77" s="89"/>
      <c r="AD77" s="89"/>
      <c r="AF77" s="89" t="s">
        <v>98</v>
      </c>
      <c r="AG77" s="89" t="s">
        <v>533</v>
      </c>
      <c r="AH77" s="89" t="s">
        <v>84</v>
      </c>
      <c r="AI77" s="89" t="s">
        <v>46</v>
      </c>
      <c r="AJ77" s="90" t="s">
        <v>1568</v>
      </c>
      <c r="AK77" s="90" t="s">
        <v>1568</v>
      </c>
      <c r="AL77" s="90" t="s">
        <v>1568</v>
      </c>
      <c r="AM77" s="90" t="s">
        <v>1568</v>
      </c>
      <c r="AN77" s="90" t="s">
        <v>1568</v>
      </c>
      <c r="AO77" s="90" t="s">
        <v>1568</v>
      </c>
      <c r="AP77" s="90" t="s">
        <v>1568</v>
      </c>
      <c r="AQ77" s="90" t="s">
        <v>1568</v>
      </c>
      <c r="AR77" s="90" t="s">
        <v>1568</v>
      </c>
      <c r="AS77" s="90" t="s">
        <v>1568</v>
      </c>
      <c r="AT77" s="91" t="s">
        <v>1568</v>
      </c>
      <c r="AU77" s="91" t="s">
        <v>1568</v>
      </c>
      <c r="AV77" s="176" t="str">
        <f t="shared" si="3"/>
        <v>Gestiónx</v>
      </c>
    </row>
    <row r="78" spans="1:63" ht="39.75" customHeight="1" x14ac:dyDescent="0.25">
      <c r="A78" s="86">
        <v>5</v>
      </c>
      <c r="B78" s="86" t="s">
        <v>1595</v>
      </c>
      <c r="D78" s="86" t="s">
        <v>202</v>
      </c>
      <c r="E78" s="86" t="s">
        <v>203</v>
      </c>
      <c r="F78" s="86" t="s">
        <v>789</v>
      </c>
      <c r="G78" s="86" t="s">
        <v>1603</v>
      </c>
      <c r="I78" s="86" t="s">
        <v>1719</v>
      </c>
      <c r="J78" s="86" t="s">
        <v>1595</v>
      </c>
      <c r="L78" s="86" t="s">
        <v>512</v>
      </c>
      <c r="M78" s="86" t="s">
        <v>512</v>
      </c>
      <c r="N78" s="86" t="s">
        <v>512</v>
      </c>
      <c r="O78" s="86" t="s">
        <v>512</v>
      </c>
      <c r="P78" s="176" t="s">
        <v>245</v>
      </c>
      <c r="Q78" s="86" t="s">
        <v>238</v>
      </c>
      <c r="R78" s="176" t="str">
        <f t="shared" si="2"/>
        <v>Subdirector(a) Adopciones</v>
      </c>
      <c r="S78" s="87" t="s">
        <v>245</v>
      </c>
      <c r="T78" s="177" t="s">
        <v>246</v>
      </c>
      <c r="U78" s="92">
        <v>0.1</v>
      </c>
      <c r="V78" s="136">
        <f>+VLOOKUP(AV78,Hoja1!$P$6:$R$26,3,FALSE)</f>
        <v>3.7499999999999999E-3</v>
      </c>
      <c r="X78" s="89" t="s">
        <v>1568</v>
      </c>
      <c r="Y78" s="89" t="s">
        <v>1568</v>
      </c>
      <c r="Z78" s="89"/>
      <c r="AA78" s="89"/>
      <c r="AB78" s="89"/>
      <c r="AC78" s="89"/>
      <c r="AD78" s="89"/>
      <c r="AF78" s="89" t="s">
        <v>98</v>
      </c>
      <c r="AG78" s="89" t="s">
        <v>103</v>
      </c>
      <c r="AH78" s="89" t="s">
        <v>104</v>
      </c>
      <c r="AI78" s="89" t="s">
        <v>50</v>
      </c>
      <c r="AJ78" s="89"/>
      <c r="AK78" s="89"/>
      <c r="AL78" s="89"/>
      <c r="AM78" s="89"/>
      <c r="AN78" s="89"/>
      <c r="AO78" s="90" t="s">
        <v>1568</v>
      </c>
      <c r="AP78" s="93"/>
      <c r="AQ78" s="93"/>
      <c r="AR78" s="93"/>
      <c r="AS78" s="93"/>
      <c r="AT78" s="94"/>
      <c r="AU78" s="91" t="s">
        <v>1568</v>
      </c>
      <c r="AV78" s="176" t="str">
        <f t="shared" si="3"/>
        <v>Resultado</v>
      </c>
    </row>
    <row r="79" spans="1:63" ht="39.75" customHeight="1" x14ac:dyDescent="0.25">
      <c r="A79" s="86">
        <v>5</v>
      </c>
      <c r="B79" s="86" t="s">
        <v>1595</v>
      </c>
      <c r="D79" s="86" t="s">
        <v>202</v>
      </c>
      <c r="E79" s="86" t="s">
        <v>203</v>
      </c>
      <c r="F79" s="86" t="s">
        <v>877</v>
      </c>
      <c r="G79" s="86" t="s">
        <v>746</v>
      </c>
      <c r="I79" s="86" t="s">
        <v>1719</v>
      </c>
      <c r="J79" s="86" t="s">
        <v>1595</v>
      </c>
      <c r="L79" s="86" t="s">
        <v>501</v>
      </c>
      <c r="M79" s="86" t="s">
        <v>515</v>
      </c>
      <c r="N79" s="86" t="s">
        <v>503</v>
      </c>
      <c r="O79" s="86" t="s">
        <v>504</v>
      </c>
      <c r="P79" s="176" t="s">
        <v>248</v>
      </c>
      <c r="Q79" s="86" t="s">
        <v>247</v>
      </c>
      <c r="R79" s="176" t="str">
        <f t="shared" si="2"/>
        <v>Subdirector(a) Responsabilidad penal</v>
      </c>
      <c r="S79" s="87" t="s">
        <v>248</v>
      </c>
      <c r="T79" s="177" t="s">
        <v>249</v>
      </c>
      <c r="U79" s="92">
        <v>0.25</v>
      </c>
      <c r="V79" s="136">
        <f>+VLOOKUP(AV79,Hoja1!$P$6:$R$26,3,FALSE)</f>
        <v>9.3023255813953487E-3</v>
      </c>
      <c r="X79" s="89" t="s">
        <v>1568</v>
      </c>
      <c r="Y79" s="89" t="s">
        <v>1568</v>
      </c>
      <c r="Z79" s="89"/>
      <c r="AA79" s="89" t="s">
        <v>1568</v>
      </c>
      <c r="AB79" s="89" t="s">
        <v>1568</v>
      </c>
      <c r="AC79" s="89" t="s">
        <v>1568</v>
      </c>
      <c r="AD79" s="89" t="s">
        <v>1568</v>
      </c>
      <c r="AF79" s="89" t="s">
        <v>98</v>
      </c>
      <c r="AG79" s="89" t="s">
        <v>103</v>
      </c>
      <c r="AH79" s="89" t="s">
        <v>104</v>
      </c>
      <c r="AI79" s="89" t="s">
        <v>50</v>
      </c>
      <c r="AJ79" s="89"/>
      <c r="AK79" s="89"/>
      <c r="AL79" s="89"/>
      <c r="AM79" s="89"/>
      <c r="AN79" s="89"/>
      <c r="AO79" s="90" t="s">
        <v>1568</v>
      </c>
      <c r="AP79" s="93"/>
      <c r="AQ79" s="93"/>
      <c r="AR79" s="93"/>
      <c r="AS79" s="93"/>
      <c r="AT79" s="94"/>
      <c r="AU79" s="91" t="s">
        <v>1568</v>
      </c>
      <c r="AV79" s="176" t="str">
        <f t="shared" si="3"/>
        <v>Resultadox</v>
      </c>
    </row>
    <row r="80" spans="1:63" ht="39.75" customHeight="1" x14ac:dyDescent="0.25">
      <c r="A80" s="86">
        <v>5</v>
      </c>
      <c r="B80" s="86" t="s">
        <v>1595</v>
      </c>
      <c r="D80" s="86" t="s">
        <v>202</v>
      </c>
      <c r="E80" s="86" t="s">
        <v>203</v>
      </c>
      <c r="F80" s="86" t="s">
        <v>877</v>
      </c>
      <c r="G80" s="86" t="s">
        <v>746</v>
      </c>
      <c r="I80" s="86" t="s">
        <v>1719</v>
      </c>
      <c r="J80" s="86" t="s">
        <v>1595</v>
      </c>
      <c r="L80" s="86" t="s">
        <v>501</v>
      </c>
      <c r="M80" s="86" t="s">
        <v>515</v>
      </c>
      <c r="N80" s="86" t="s">
        <v>503</v>
      </c>
      <c r="O80" s="86" t="s">
        <v>504</v>
      </c>
      <c r="P80" s="176" t="s">
        <v>250</v>
      </c>
      <c r="Q80" s="86" t="s">
        <v>247</v>
      </c>
      <c r="R80" s="176" t="str">
        <f t="shared" si="2"/>
        <v>Subdirector(a) Responsabilidad penal</v>
      </c>
      <c r="S80" s="87" t="s">
        <v>250</v>
      </c>
      <c r="T80" s="177" t="s">
        <v>251</v>
      </c>
      <c r="U80" s="92">
        <v>0.12</v>
      </c>
      <c r="V80" s="136">
        <f>+VLOOKUP(AV80,Hoja1!$P$6:$R$26,3,FALSE)</f>
        <v>5.5813953488372094E-3</v>
      </c>
      <c r="X80" s="89" t="s">
        <v>1568</v>
      </c>
      <c r="Y80" s="89"/>
      <c r="Z80" s="89"/>
      <c r="AA80" s="89" t="s">
        <v>1568</v>
      </c>
      <c r="AB80" s="89" t="s">
        <v>1568</v>
      </c>
      <c r="AC80" s="89" t="s">
        <v>1568</v>
      </c>
      <c r="AD80" s="89" t="s">
        <v>1568</v>
      </c>
      <c r="AF80" s="89" t="s">
        <v>98</v>
      </c>
      <c r="AG80" s="89" t="s">
        <v>533</v>
      </c>
      <c r="AH80" s="89" t="s">
        <v>104</v>
      </c>
      <c r="AI80" s="89" t="s">
        <v>50</v>
      </c>
      <c r="AJ80" s="89"/>
      <c r="AK80" s="89"/>
      <c r="AL80" s="89"/>
      <c r="AM80" s="89"/>
      <c r="AN80" s="89"/>
      <c r="AO80" s="90" t="s">
        <v>1568</v>
      </c>
      <c r="AP80" s="93"/>
      <c r="AQ80" s="93"/>
      <c r="AR80" s="93"/>
      <c r="AS80" s="93"/>
      <c r="AT80" s="94"/>
      <c r="AU80" s="91" t="s">
        <v>1568</v>
      </c>
      <c r="AV80" s="176" t="str">
        <f t="shared" si="3"/>
        <v>Gestiónx</v>
      </c>
    </row>
    <row r="81" spans="1:63" ht="39.75" customHeight="1" x14ac:dyDescent="0.25">
      <c r="A81" s="86">
        <v>5</v>
      </c>
      <c r="B81" s="86" t="s">
        <v>1595</v>
      </c>
      <c r="D81" s="86" t="s">
        <v>202</v>
      </c>
      <c r="E81" s="86" t="s">
        <v>203</v>
      </c>
      <c r="F81" s="86" t="s">
        <v>877</v>
      </c>
      <c r="G81" s="86" t="s">
        <v>746</v>
      </c>
      <c r="I81" s="86" t="s">
        <v>1719</v>
      </c>
      <c r="J81" s="86" t="s">
        <v>1595</v>
      </c>
      <c r="L81" s="86" t="s">
        <v>501</v>
      </c>
      <c r="M81" s="86" t="s">
        <v>515</v>
      </c>
      <c r="N81" s="86" t="s">
        <v>503</v>
      </c>
      <c r="O81" s="86" t="s">
        <v>504</v>
      </c>
      <c r="P81" s="176" t="s">
        <v>252</v>
      </c>
      <c r="Q81" s="86" t="s">
        <v>247</v>
      </c>
      <c r="R81" s="176" t="str">
        <f t="shared" si="2"/>
        <v>Subdirector(a) Responsabilidad penal</v>
      </c>
      <c r="S81" s="87" t="s">
        <v>252</v>
      </c>
      <c r="T81" s="177" t="s">
        <v>253</v>
      </c>
      <c r="U81" s="92">
        <v>0.25</v>
      </c>
      <c r="V81" s="136">
        <f>+VLOOKUP(AV81,Hoja1!$P$6:$R$26,3,FALSE)</f>
        <v>5.5813953488372094E-3</v>
      </c>
      <c r="X81" s="89" t="s">
        <v>1568</v>
      </c>
      <c r="Y81" s="89"/>
      <c r="Z81" s="89"/>
      <c r="AA81" s="89" t="s">
        <v>1568</v>
      </c>
      <c r="AB81" s="89" t="s">
        <v>1568</v>
      </c>
      <c r="AC81" s="89"/>
      <c r="AD81" s="89"/>
      <c r="AF81" s="89" t="s">
        <v>98</v>
      </c>
      <c r="AG81" s="89" t="s">
        <v>533</v>
      </c>
      <c r="AH81" s="89" t="s">
        <v>71</v>
      </c>
      <c r="AI81" s="89" t="s">
        <v>47</v>
      </c>
      <c r="AJ81" s="89"/>
      <c r="AK81" s="89"/>
      <c r="AL81" s="90" t="s">
        <v>1568</v>
      </c>
      <c r="AM81" s="93"/>
      <c r="AN81" s="93"/>
      <c r="AO81" s="90" t="s">
        <v>1568</v>
      </c>
      <c r="AP81" s="93"/>
      <c r="AQ81" s="93"/>
      <c r="AR81" s="90" t="s">
        <v>1568</v>
      </c>
      <c r="AS81" s="93"/>
      <c r="AT81" s="94"/>
      <c r="AU81" s="91" t="s">
        <v>1568</v>
      </c>
      <c r="AV81" s="176" t="str">
        <f t="shared" si="3"/>
        <v>Gestiónx</v>
      </c>
    </row>
    <row r="82" spans="1:63" ht="39.75" customHeight="1" x14ac:dyDescent="0.25">
      <c r="A82" s="86">
        <v>5</v>
      </c>
      <c r="B82" s="86" t="s">
        <v>1595</v>
      </c>
      <c r="D82" s="86" t="s">
        <v>202</v>
      </c>
      <c r="E82" s="86" t="s">
        <v>203</v>
      </c>
      <c r="F82" s="86" t="s">
        <v>877</v>
      </c>
      <c r="G82" s="86" t="s">
        <v>746</v>
      </c>
      <c r="I82" s="86" t="s">
        <v>1719</v>
      </c>
      <c r="J82" s="86" t="s">
        <v>1595</v>
      </c>
      <c r="L82" s="86" t="s">
        <v>501</v>
      </c>
      <c r="M82" s="86" t="s">
        <v>515</v>
      </c>
      <c r="N82" s="86" t="s">
        <v>503</v>
      </c>
      <c r="O82" s="86" t="s">
        <v>504</v>
      </c>
      <c r="P82" s="176" t="s">
        <v>254</v>
      </c>
      <c r="Q82" s="86" t="s">
        <v>247</v>
      </c>
      <c r="R82" s="176" t="str">
        <f t="shared" si="2"/>
        <v>Subdirector(a) Responsabilidad penal</v>
      </c>
      <c r="S82" s="87" t="s">
        <v>254</v>
      </c>
      <c r="T82" s="177" t="s">
        <v>2161</v>
      </c>
      <c r="U82" s="92">
        <v>0.5</v>
      </c>
      <c r="V82" s="136">
        <f>+VLOOKUP(AV82,Hoja1!$P$6:$R$26,3,FALSE)</f>
        <v>5.5813953488372094E-3</v>
      </c>
      <c r="X82" s="89" t="s">
        <v>1568</v>
      </c>
      <c r="Y82" s="89"/>
      <c r="Z82" s="89"/>
      <c r="AA82" s="89" t="s">
        <v>1568</v>
      </c>
      <c r="AB82" s="89" t="s">
        <v>1568</v>
      </c>
      <c r="AC82" s="89" t="s">
        <v>1568</v>
      </c>
      <c r="AD82" s="89" t="s">
        <v>1568</v>
      </c>
      <c r="AF82" s="89" t="s">
        <v>98</v>
      </c>
      <c r="AG82" s="89" t="s">
        <v>533</v>
      </c>
      <c r="AH82" s="89" t="s">
        <v>71</v>
      </c>
      <c r="AI82" s="89" t="s">
        <v>47</v>
      </c>
      <c r="AJ82" s="89"/>
      <c r="AK82" s="89"/>
      <c r="AL82" s="90" t="s">
        <v>1568</v>
      </c>
      <c r="AM82" s="93"/>
      <c r="AN82" s="93"/>
      <c r="AO82" s="90" t="s">
        <v>1568</v>
      </c>
      <c r="AP82" s="93"/>
      <c r="AQ82" s="93"/>
      <c r="AR82" s="90" t="s">
        <v>1568</v>
      </c>
      <c r="AS82" s="93"/>
      <c r="AT82" s="94"/>
      <c r="AU82" s="91" t="s">
        <v>1568</v>
      </c>
      <c r="AV82" s="176" t="str">
        <f t="shared" si="3"/>
        <v>Gestiónx</v>
      </c>
    </row>
    <row r="83" spans="1:63" ht="39.75" customHeight="1" x14ac:dyDescent="0.25">
      <c r="A83" s="86">
        <v>5</v>
      </c>
      <c r="B83" s="86" t="s">
        <v>1595</v>
      </c>
      <c r="D83" s="86" t="s">
        <v>202</v>
      </c>
      <c r="E83" s="86" t="s">
        <v>203</v>
      </c>
      <c r="F83" s="86" t="s">
        <v>877</v>
      </c>
      <c r="G83" s="86" t="s">
        <v>746</v>
      </c>
      <c r="I83" s="86" t="s">
        <v>1719</v>
      </c>
      <c r="J83" s="86" t="s">
        <v>1595</v>
      </c>
      <c r="L83" s="86" t="s">
        <v>512</v>
      </c>
      <c r="M83" s="86" t="s">
        <v>512</v>
      </c>
      <c r="N83" s="86" t="s">
        <v>512</v>
      </c>
      <c r="O83" s="86" t="s">
        <v>512</v>
      </c>
      <c r="P83" s="176" t="s">
        <v>255</v>
      </c>
      <c r="Q83" s="86" t="s">
        <v>247</v>
      </c>
      <c r="R83" s="176" t="str">
        <f t="shared" si="2"/>
        <v>Subdirector(a) Responsabilidad penal</v>
      </c>
      <c r="S83" s="87" t="s">
        <v>255</v>
      </c>
      <c r="T83" s="177" t="s">
        <v>256</v>
      </c>
      <c r="U83" s="92">
        <v>0.2</v>
      </c>
      <c r="V83" s="136">
        <f>+VLOOKUP(AV83,Hoja1!$P$6:$R$26,3,FALSE)</f>
        <v>3.7499999999999999E-3</v>
      </c>
      <c r="X83" s="89" t="s">
        <v>1568</v>
      </c>
      <c r="Y83" s="89" t="s">
        <v>1568</v>
      </c>
      <c r="Z83" s="89"/>
      <c r="AA83" s="89"/>
      <c r="AB83" s="89"/>
      <c r="AC83" s="89"/>
      <c r="AD83" s="89"/>
      <c r="AF83" s="89" t="s">
        <v>98</v>
      </c>
      <c r="AG83" s="89" t="s">
        <v>103</v>
      </c>
      <c r="AH83" s="89" t="s">
        <v>71</v>
      </c>
      <c r="AI83" s="89" t="s">
        <v>47</v>
      </c>
      <c r="AJ83" s="89"/>
      <c r="AK83" s="89"/>
      <c r="AL83" s="90" t="s">
        <v>1568</v>
      </c>
      <c r="AM83" s="93"/>
      <c r="AN83" s="93"/>
      <c r="AO83" s="90" t="s">
        <v>1568</v>
      </c>
      <c r="AP83" s="93"/>
      <c r="AQ83" s="93"/>
      <c r="AR83" s="90" t="s">
        <v>1568</v>
      </c>
      <c r="AS83" s="93"/>
      <c r="AT83" s="94"/>
      <c r="AU83" s="91" t="s">
        <v>1568</v>
      </c>
      <c r="AV83" s="176" t="str">
        <f t="shared" si="3"/>
        <v>Resultado</v>
      </c>
    </row>
    <row r="84" spans="1:63" ht="39.75" customHeight="1" x14ac:dyDescent="0.25">
      <c r="A84" s="86">
        <v>6</v>
      </c>
      <c r="B84" s="86" t="s">
        <v>1596</v>
      </c>
      <c r="D84" s="86" t="s">
        <v>257</v>
      </c>
      <c r="E84" s="86" t="s">
        <v>258</v>
      </c>
      <c r="F84" s="86" t="s">
        <v>922</v>
      </c>
      <c r="G84" s="86" t="s">
        <v>896</v>
      </c>
      <c r="I84" s="86" t="s">
        <v>1720</v>
      </c>
      <c r="J84" s="86" t="s">
        <v>1596</v>
      </c>
      <c r="L84" s="86" t="s">
        <v>952</v>
      </c>
      <c r="M84" s="86" t="s">
        <v>953</v>
      </c>
      <c r="N84" s="86" t="s">
        <v>979</v>
      </c>
      <c r="O84" s="86" t="s">
        <v>980</v>
      </c>
      <c r="P84" s="176" t="s">
        <v>309</v>
      </c>
      <c r="Q84" s="86" t="s">
        <v>308</v>
      </c>
      <c r="R84" s="176" t="str">
        <f t="shared" ref="R84:R101" si="4">+"Director(a) "&amp;MID(Q84,14,100)</f>
        <v>Director(a) Gestión Humana</v>
      </c>
      <c r="S84" s="87" t="s">
        <v>309</v>
      </c>
      <c r="T84" s="177" t="s">
        <v>310</v>
      </c>
      <c r="U84" s="92">
        <v>1</v>
      </c>
      <c r="V84" s="136">
        <f>+VLOOKUP(AV84,Hoja1!$P$6:$R$26,3,FALSE)</f>
        <v>5.5813953488372094E-3</v>
      </c>
      <c r="X84" s="89" t="s">
        <v>1568</v>
      </c>
      <c r="Y84" s="89" t="s">
        <v>1568</v>
      </c>
      <c r="Z84" s="89"/>
      <c r="AA84" s="89" t="s">
        <v>1568</v>
      </c>
      <c r="AB84" s="89"/>
      <c r="AC84" s="89"/>
      <c r="AD84" s="89"/>
      <c r="AF84" s="89" t="s">
        <v>98</v>
      </c>
      <c r="AG84" s="89" t="s">
        <v>533</v>
      </c>
      <c r="AH84" s="89" t="s">
        <v>513</v>
      </c>
      <c r="AI84" s="89" t="s">
        <v>50</v>
      </c>
      <c r="AJ84" s="89"/>
      <c r="AK84" s="89"/>
      <c r="AL84" s="89"/>
      <c r="AM84" s="93"/>
      <c r="AN84" s="93"/>
      <c r="AO84" s="90" t="s">
        <v>1568</v>
      </c>
      <c r="AP84" s="93"/>
      <c r="AQ84" s="90" t="s">
        <v>1568</v>
      </c>
      <c r="AR84" s="93"/>
      <c r="AS84" s="90" t="s">
        <v>1568</v>
      </c>
      <c r="AT84" s="94"/>
      <c r="AU84" s="91" t="s">
        <v>1568</v>
      </c>
      <c r="AV84" s="176" t="str">
        <f t="shared" si="3"/>
        <v>Gestiónx</v>
      </c>
    </row>
    <row r="85" spans="1:63" ht="39.75" customHeight="1" x14ac:dyDescent="0.25">
      <c r="A85" s="86">
        <v>6</v>
      </c>
      <c r="B85" s="86" t="s">
        <v>1596</v>
      </c>
      <c r="D85" s="86" t="s">
        <v>257</v>
      </c>
      <c r="E85" s="86" t="s">
        <v>258</v>
      </c>
      <c r="F85" s="86" t="s">
        <v>922</v>
      </c>
      <c r="G85" s="86" t="s">
        <v>896</v>
      </c>
      <c r="I85" s="86" t="s">
        <v>1720</v>
      </c>
      <c r="J85" s="86" t="s">
        <v>1596</v>
      </c>
      <c r="L85" s="86" t="s">
        <v>952</v>
      </c>
      <c r="M85" s="86" t="s">
        <v>953</v>
      </c>
      <c r="N85" s="86" t="s">
        <v>971</v>
      </c>
      <c r="O85" s="86" t="s">
        <v>972</v>
      </c>
      <c r="P85" s="176" t="s">
        <v>311</v>
      </c>
      <c r="Q85" s="86" t="s">
        <v>308</v>
      </c>
      <c r="R85" s="176" t="str">
        <f t="shared" si="4"/>
        <v>Director(a) Gestión Humana</v>
      </c>
      <c r="S85" s="87" t="s">
        <v>311</v>
      </c>
      <c r="T85" s="177" t="s">
        <v>312</v>
      </c>
      <c r="U85" s="92">
        <v>1</v>
      </c>
      <c r="V85" s="136">
        <f>+VLOOKUP(AV85,Hoja1!$P$6:$R$26,3,FALSE)</f>
        <v>5.5813953488372094E-3</v>
      </c>
      <c r="X85" s="89" t="s">
        <v>1568</v>
      </c>
      <c r="Y85" s="89"/>
      <c r="Z85" s="89"/>
      <c r="AA85" s="89" t="s">
        <v>1568</v>
      </c>
      <c r="AB85" s="89"/>
      <c r="AC85" s="89"/>
      <c r="AD85" s="89"/>
      <c r="AF85" s="89" t="s">
        <v>98</v>
      </c>
      <c r="AG85" s="89" t="s">
        <v>533</v>
      </c>
      <c r="AH85" s="89" t="s">
        <v>71</v>
      </c>
      <c r="AI85" s="89" t="s">
        <v>47</v>
      </c>
      <c r="AJ85" s="89"/>
      <c r="AK85" s="89"/>
      <c r="AL85" s="90" t="s">
        <v>1568</v>
      </c>
      <c r="AM85" s="93"/>
      <c r="AN85" s="93"/>
      <c r="AO85" s="90" t="s">
        <v>1568</v>
      </c>
      <c r="AP85" s="93"/>
      <c r="AQ85" s="93"/>
      <c r="AR85" s="90" t="s">
        <v>1568</v>
      </c>
      <c r="AS85" s="93"/>
      <c r="AT85" s="94"/>
      <c r="AU85" s="91" t="s">
        <v>1568</v>
      </c>
      <c r="AV85" s="176" t="str">
        <f t="shared" si="3"/>
        <v>Gestiónx</v>
      </c>
    </row>
    <row r="86" spans="1:63" s="78" customFormat="1" ht="39.75" customHeight="1" x14ac:dyDescent="0.25">
      <c r="A86" s="86">
        <v>6</v>
      </c>
      <c r="B86" s="86" t="s">
        <v>1596</v>
      </c>
      <c r="C86" s="75"/>
      <c r="D86" s="86" t="s">
        <v>257</v>
      </c>
      <c r="E86" s="86" t="s">
        <v>258</v>
      </c>
      <c r="F86" s="86" t="s">
        <v>922</v>
      </c>
      <c r="G86" s="86" t="s">
        <v>896</v>
      </c>
      <c r="H86" s="75"/>
      <c r="I86" s="86" t="s">
        <v>1720</v>
      </c>
      <c r="J86" s="86" t="s">
        <v>1596</v>
      </c>
      <c r="K86" s="75"/>
      <c r="L86" s="86" t="s">
        <v>952</v>
      </c>
      <c r="M86" s="86" t="s">
        <v>953</v>
      </c>
      <c r="N86" s="86" t="s">
        <v>962</v>
      </c>
      <c r="O86" s="86" t="s">
        <v>963</v>
      </c>
      <c r="P86" s="176" t="s">
        <v>313</v>
      </c>
      <c r="Q86" s="86" t="s">
        <v>308</v>
      </c>
      <c r="R86" s="176" t="str">
        <f t="shared" si="4"/>
        <v>Director(a) Gestión Humana</v>
      </c>
      <c r="S86" s="87" t="s">
        <v>313</v>
      </c>
      <c r="T86" s="177" t="s">
        <v>314</v>
      </c>
      <c r="U86" s="92">
        <v>0.87</v>
      </c>
      <c r="V86" s="136">
        <f>+VLOOKUP(AV86,Hoja1!$P$6:$R$26,3,FALSE)</f>
        <v>5.5813953488372094E-3</v>
      </c>
      <c r="W86" s="75"/>
      <c r="X86" s="89" t="s">
        <v>1568</v>
      </c>
      <c r="Y86" s="89" t="s">
        <v>1568</v>
      </c>
      <c r="Z86" s="89"/>
      <c r="AA86" s="89" t="s">
        <v>1568</v>
      </c>
      <c r="AB86" s="89"/>
      <c r="AC86" s="89"/>
      <c r="AD86" s="89"/>
      <c r="AE86" s="75"/>
      <c r="AF86" s="89" t="s">
        <v>98</v>
      </c>
      <c r="AG86" s="89" t="s">
        <v>533</v>
      </c>
      <c r="AH86" s="89" t="s">
        <v>513</v>
      </c>
      <c r="AI86" s="89" t="s">
        <v>48</v>
      </c>
      <c r="AJ86" s="89"/>
      <c r="AK86" s="89"/>
      <c r="AL86" s="89"/>
      <c r="AM86" s="90" t="s">
        <v>1568</v>
      </c>
      <c r="AN86" s="93"/>
      <c r="AO86" s="90" t="s">
        <v>1568</v>
      </c>
      <c r="AP86" s="93"/>
      <c r="AQ86" s="90" t="s">
        <v>1568</v>
      </c>
      <c r="AR86" s="93"/>
      <c r="AS86" s="90" t="s">
        <v>1568</v>
      </c>
      <c r="AT86" s="94"/>
      <c r="AU86" s="91" t="s">
        <v>1568</v>
      </c>
      <c r="AV86" s="176" t="str">
        <f t="shared" si="3"/>
        <v>Gestiónx</v>
      </c>
      <c r="AW86" s="80"/>
      <c r="AX86" s="80"/>
      <c r="AY86" s="80"/>
      <c r="AZ86" s="80"/>
      <c r="BA86" s="80"/>
      <c r="BB86" s="80"/>
      <c r="BC86" s="80"/>
      <c r="BD86" s="80"/>
      <c r="BE86" s="80"/>
      <c r="BF86" s="80"/>
      <c r="BG86" s="80"/>
      <c r="BH86" s="80"/>
      <c r="BI86" s="80"/>
      <c r="BJ86" s="80"/>
      <c r="BK86" s="80"/>
    </row>
    <row r="87" spans="1:63" s="78" customFormat="1" ht="39.75" customHeight="1" x14ac:dyDescent="0.25">
      <c r="A87" s="86">
        <v>6</v>
      </c>
      <c r="B87" s="86" t="s">
        <v>1596</v>
      </c>
      <c r="C87" s="75"/>
      <c r="D87" s="86" t="s">
        <v>257</v>
      </c>
      <c r="E87" s="86" t="s">
        <v>258</v>
      </c>
      <c r="F87" s="86" t="s">
        <v>922</v>
      </c>
      <c r="G87" s="86" t="s">
        <v>896</v>
      </c>
      <c r="H87" s="75"/>
      <c r="I87" s="86" t="s">
        <v>1720</v>
      </c>
      <c r="J87" s="86" t="s">
        <v>1596</v>
      </c>
      <c r="K87" s="75"/>
      <c r="L87" s="86" t="s">
        <v>952</v>
      </c>
      <c r="M87" s="86" t="s">
        <v>953</v>
      </c>
      <c r="N87" s="86" t="s">
        <v>954</v>
      </c>
      <c r="O87" s="86" t="s">
        <v>955</v>
      </c>
      <c r="P87" s="176" t="s">
        <v>315</v>
      </c>
      <c r="Q87" s="86" t="s">
        <v>308</v>
      </c>
      <c r="R87" s="176" t="str">
        <f t="shared" si="4"/>
        <v>Director(a) Gestión Humana</v>
      </c>
      <c r="S87" s="87" t="s">
        <v>315</v>
      </c>
      <c r="T87" s="177" t="s">
        <v>316</v>
      </c>
      <c r="U87" s="92">
        <v>0.35</v>
      </c>
      <c r="V87" s="136">
        <f>+VLOOKUP(AV87,Hoja1!$P$6:$R$26,3,FALSE)</f>
        <v>5.5813953488372094E-3</v>
      </c>
      <c r="W87" s="75"/>
      <c r="X87" s="89" t="s">
        <v>1568</v>
      </c>
      <c r="Y87" s="89"/>
      <c r="Z87" s="89"/>
      <c r="AA87" s="89" t="s">
        <v>1568</v>
      </c>
      <c r="AB87" s="89" t="s">
        <v>1568</v>
      </c>
      <c r="AC87" s="89"/>
      <c r="AD87" s="89"/>
      <c r="AE87" s="75"/>
      <c r="AF87" s="89" t="s">
        <v>98</v>
      </c>
      <c r="AG87" s="89" t="s">
        <v>533</v>
      </c>
      <c r="AH87" s="89" t="s">
        <v>71</v>
      </c>
      <c r="AI87" s="89" t="s">
        <v>47</v>
      </c>
      <c r="AJ87" s="89"/>
      <c r="AK87" s="89"/>
      <c r="AL87" s="90" t="s">
        <v>1568</v>
      </c>
      <c r="AM87" s="93"/>
      <c r="AN87" s="93"/>
      <c r="AO87" s="90" t="s">
        <v>1568</v>
      </c>
      <c r="AP87" s="93"/>
      <c r="AQ87" s="93"/>
      <c r="AR87" s="90" t="s">
        <v>1568</v>
      </c>
      <c r="AS87" s="93"/>
      <c r="AT87" s="94"/>
      <c r="AU87" s="91" t="s">
        <v>1568</v>
      </c>
      <c r="AV87" s="176" t="str">
        <f t="shared" si="3"/>
        <v>Gestiónx</v>
      </c>
      <c r="AW87" s="80"/>
      <c r="AX87" s="80"/>
      <c r="AY87" s="80"/>
      <c r="AZ87" s="80"/>
      <c r="BA87" s="80"/>
      <c r="BB87" s="80"/>
      <c r="BC87" s="80"/>
      <c r="BD87" s="80"/>
      <c r="BE87" s="80"/>
      <c r="BF87" s="80"/>
      <c r="BG87" s="80"/>
      <c r="BH87" s="80"/>
      <c r="BI87" s="80"/>
      <c r="BJ87" s="80"/>
      <c r="BK87" s="80"/>
    </row>
    <row r="88" spans="1:63" s="78" customFormat="1" ht="39.75" customHeight="1" x14ac:dyDescent="0.25">
      <c r="A88" s="86">
        <v>6</v>
      </c>
      <c r="B88" s="86" t="s">
        <v>1596</v>
      </c>
      <c r="C88" s="75"/>
      <c r="D88" s="86" t="s">
        <v>257</v>
      </c>
      <c r="E88" s="86" t="s">
        <v>258</v>
      </c>
      <c r="F88" s="86" t="s">
        <v>922</v>
      </c>
      <c r="G88" s="86" t="s">
        <v>896</v>
      </c>
      <c r="H88" s="75"/>
      <c r="I88" s="86" t="s">
        <v>1721</v>
      </c>
      <c r="J88" s="86" t="s">
        <v>1598</v>
      </c>
      <c r="K88" s="75"/>
      <c r="L88" s="86" t="s">
        <v>512</v>
      </c>
      <c r="M88" s="86" t="s">
        <v>512</v>
      </c>
      <c r="N88" s="86" t="s">
        <v>512</v>
      </c>
      <c r="O88" s="86" t="s">
        <v>512</v>
      </c>
      <c r="P88" s="176" t="s">
        <v>317</v>
      </c>
      <c r="Q88" s="86" t="s">
        <v>308</v>
      </c>
      <c r="R88" s="176" t="str">
        <f t="shared" si="4"/>
        <v>Director(a) Gestión Humana</v>
      </c>
      <c r="S88" s="87" t="s">
        <v>317</v>
      </c>
      <c r="T88" s="177" t="s">
        <v>2003</v>
      </c>
      <c r="U88" s="92">
        <v>0.1</v>
      </c>
      <c r="V88" s="136">
        <f>+VLOOKUP(AV88,Hoja1!$P$6:$R$26,3,FALSE)</f>
        <v>1.276595744680851E-3</v>
      </c>
      <c r="W88" s="75"/>
      <c r="X88" s="89" t="s">
        <v>1568</v>
      </c>
      <c r="Y88" s="89"/>
      <c r="Z88" s="89"/>
      <c r="AA88" s="89"/>
      <c r="AB88" s="89"/>
      <c r="AC88" s="89"/>
      <c r="AD88" s="89"/>
      <c r="AE88" s="75"/>
      <c r="AF88" s="89" t="s">
        <v>98</v>
      </c>
      <c r="AG88" s="89" t="s">
        <v>533</v>
      </c>
      <c r="AH88" s="89" t="s">
        <v>513</v>
      </c>
      <c r="AI88" s="89" t="s">
        <v>40</v>
      </c>
      <c r="AJ88" s="89"/>
      <c r="AK88" s="90" t="s">
        <v>1568</v>
      </c>
      <c r="AL88" s="93"/>
      <c r="AM88" s="90" t="s">
        <v>1568</v>
      </c>
      <c r="AN88" s="93"/>
      <c r="AO88" s="90" t="s">
        <v>1568</v>
      </c>
      <c r="AP88" s="93"/>
      <c r="AQ88" s="90" t="s">
        <v>1568</v>
      </c>
      <c r="AR88" s="93"/>
      <c r="AS88" s="90" t="s">
        <v>1568</v>
      </c>
      <c r="AT88" s="94"/>
      <c r="AU88" s="91" t="s">
        <v>1568</v>
      </c>
      <c r="AV88" s="176" t="str">
        <f t="shared" si="3"/>
        <v>Gestión</v>
      </c>
      <c r="AW88" s="80"/>
      <c r="AX88" s="80"/>
      <c r="AY88" s="80"/>
      <c r="AZ88" s="80"/>
      <c r="BA88" s="80"/>
      <c r="BB88" s="80"/>
      <c r="BC88" s="80"/>
      <c r="BD88" s="80"/>
      <c r="BE88" s="80"/>
      <c r="BF88" s="80"/>
      <c r="BG88" s="80"/>
      <c r="BH88" s="80"/>
      <c r="BI88" s="80"/>
      <c r="BJ88" s="80"/>
      <c r="BK88" s="80"/>
    </row>
    <row r="89" spans="1:63" s="78" customFormat="1" ht="39.75" customHeight="1" x14ac:dyDescent="0.25">
      <c r="A89" s="86">
        <v>6</v>
      </c>
      <c r="B89" s="86" t="s">
        <v>1596</v>
      </c>
      <c r="C89" s="75"/>
      <c r="D89" s="86" t="s">
        <v>257</v>
      </c>
      <c r="E89" s="86" t="s">
        <v>258</v>
      </c>
      <c r="F89" s="86" t="s">
        <v>922</v>
      </c>
      <c r="G89" s="86" t="s">
        <v>896</v>
      </c>
      <c r="H89" s="75"/>
      <c r="I89" s="86" t="s">
        <v>1721</v>
      </c>
      <c r="J89" s="86" t="s">
        <v>1598</v>
      </c>
      <c r="K89" s="75"/>
      <c r="L89" s="86" t="s">
        <v>512</v>
      </c>
      <c r="M89" s="86" t="s">
        <v>512</v>
      </c>
      <c r="N89" s="86" t="s">
        <v>512</v>
      </c>
      <c r="O89" s="86" t="s">
        <v>512</v>
      </c>
      <c r="P89" s="176" t="s">
        <v>318</v>
      </c>
      <c r="Q89" s="86" t="s">
        <v>308</v>
      </c>
      <c r="R89" s="176" t="str">
        <f t="shared" si="4"/>
        <v>Director(a) Gestión Humana</v>
      </c>
      <c r="S89" s="87" t="s">
        <v>318</v>
      </c>
      <c r="T89" s="177" t="s">
        <v>319</v>
      </c>
      <c r="U89" s="92">
        <v>1</v>
      </c>
      <c r="V89" s="136">
        <f>+VLOOKUP(AV89,Hoja1!$P$6:$R$26,3,FALSE)</f>
        <v>1.276595744680851E-3</v>
      </c>
      <c r="W89" s="75"/>
      <c r="X89" s="89" t="s">
        <v>1568</v>
      </c>
      <c r="Y89" s="89" t="s">
        <v>1568</v>
      </c>
      <c r="Z89" s="89"/>
      <c r="AA89" s="89"/>
      <c r="AB89" s="89"/>
      <c r="AC89" s="89"/>
      <c r="AD89" s="89"/>
      <c r="AE89" s="75"/>
      <c r="AF89" s="89" t="s">
        <v>98</v>
      </c>
      <c r="AG89" s="89" t="s">
        <v>533</v>
      </c>
      <c r="AH89" s="89" t="s">
        <v>513</v>
      </c>
      <c r="AI89" s="89" t="s">
        <v>48</v>
      </c>
      <c r="AJ89" s="89"/>
      <c r="AK89" s="89"/>
      <c r="AL89" s="89"/>
      <c r="AM89" s="90" t="s">
        <v>1568</v>
      </c>
      <c r="AN89" s="93"/>
      <c r="AO89" s="90" t="s">
        <v>1568</v>
      </c>
      <c r="AP89" s="93"/>
      <c r="AQ89" s="90" t="s">
        <v>1568</v>
      </c>
      <c r="AR89" s="93"/>
      <c r="AS89" s="90" t="s">
        <v>1568</v>
      </c>
      <c r="AT89" s="94"/>
      <c r="AU89" s="91" t="s">
        <v>1568</v>
      </c>
      <c r="AV89" s="176" t="str">
        <f t="shared" si="3"/>
        <v>Gestión</v>
      </c>
      <c r="AW89" s="80"/>
      <c r="AX89" s="80"/>
      <c r="AY89" s="80"/>
      <c r="AZ89" s="80"/>
      <c r="BA89" s="80"/>
      <c r="BB89" s="80"/>
      <c r="BC89" s="80"/>
      <c r="BD89" s="80"/>
      <c r="BE89" s="80"/>
      <c r="BF89" s="80"/>
      <c r="BG89" s="80"/>
      <c r="BH89" s="80"/>
      <c r="BI89" s="80"/>
      <c r="BJ89" s="80"/>
      <c r="BK89" s="80"/>
    </row>
    <row r="90" spans="1:63" s="78" customFormat="1" ht="39.75" customHeight="1" x14ac:dyDescent="0.25">
      <c r="A90" s="86">
        <v>6</v>
      </c>
      <c r="B90" s="86" t="s">
        <v>1596</v>
      </c>
      <c r="C90" s="75"/>
      <c r="D90" s="86" t="s">
        <v>257</v>
      </c>
      <c r="E90" s="86" t="s">
        <v>258</v>
      </c>
      <c r="F90" s="86" t="s">
        <v>922</v>
      </c>
      <c r="G90" s="86" t="s">
        <v>896</v>
      </c>
      <c r="H90" s="75"/>
      <c r="I90" s="86" t="s">
        <v>1720</v>
      </c>
      <c r="J90" s="86" t="s">
        <v>1596</v>
      </c>
      <c r="K90" s="75"/>
      <c r="L90" s="86" t="s">
        <v>512</v>
      </c>
      <c r="M90" s="86" t="s">
        <v>512</v>
      </c>
      <c r="N90" s="86" t="s">
        <v>512</v>
      </c>
      <c r="O90" s="86" t="s">
        <v>512</v>
      </c>
      <c r="P90" s="176" t="s">
        <v>320</v>
      </c>
      <c r="Q90" s="86" t="s">
        <v>308</v>
      </c>
      <c r="R90" s="176" t="str">
        <f t="shared" si="4"/>
        <v>Director(a) Gestión Humana</v>
      </c>
      <c r="S90" s="87" t="s">
        <v>320</v>
      </c>
      <c r="T90" s="177" t="s">
        <v>321</v>
      </c>
      <c r="U90" s="92">
        <v>0.8</v>
      </c>
      <c r="V90" s="136">
        <f>+VLOOKUP(AV90,Hoja1!$P$6:$R$26,3,FALSE)</f>
        <v>1.276595744680851E-3</v>
      </c>
      <c r="W90" s="75"/>
      <c r="X90" s="89" t="s">
        <v>1568</v>
      </c>
      <c r="Y90" s="89"/>
      <c r="Z90" s="89"/>
      <c r="AA90" s="89"/>
      <c r="AB90" s="89"/>
      <c r="AC90" s="89"/>
      <c r="AD90" s="89"/>
      <c r="AE90" s="75"/>
      <c r="AF90" s="89" t="s">
        <v>98</v>
      </c>
      <c r="AG90" s="89" t="s">
        <v>533</v>
      </c>
      <c r="AH90" s="89" t="s">
        <v>513</v>
      </c>
      <c r="AI90" s="89" t="s">
        <v>50</v>
      </c>
      <c r="AJ90" s="89"/>
      <c r="AK90" s="89"/>
      <c r="AL90" s="89"/>
      <c r="AM90" s="93"/>
      <c r="AN90" s="93"/>
      <c r="AO90" s="90" t="s">
        <v>1568</v>
      </c>
      <c r="AP90" s="93"/>
      <c r="AQ90" s="90" t="s">
        <v>1568</v>
      </c>
      <c r="AR90" s="93"/>
      <c r="AS90" s="90" t="s">
        <v>1568</v>
      </c>
      <c r="AT90" s="94"/>
      <c r="AU90" s="91" t="s">
        <v>1568</v>
      </c>
      <c r="AV90" s="176" t="str">
        <f t="shared" si="3"/>
        <v>Gestión</v>
      </c>
      <c r="AW90" s="80"/>
      <c r="AX90" s="80"/>
      <c r="AY90" s="80"/>
      <c r="AZ90" s="80"/>
      <c r="BA90" s="80"/>
      <c r="BB90" s="80"/>
      <c r="BC90" s="80"/>
      <c r="BD90" s="80"/>
      <c r="BE90" s="80"/>
      <c r="BF90" s="80"/>
      <c r="BG90" s="80"/>
      <c r="BH90" s="80"/>
      <c r="BI90" s="80"/>
      <c r="BJ90" s="80"/>
      <c r="BK90" s="80"/>
    </row>
    <row r="91" spans="1:63" s="78" customFormat="1" ht="39.75" customHeight="1" x14ac:dyDescent="0.25">
      <c r="A91" s="86">
        <v>6</v>
      </c>
      <c r="B91" s="86" t="s">
        <v>1596</v>
      </c>
      <c r="C91" s="75"/>
      <c r="D91" s="86" t="s">
        <v>257</v>
      </c>
      <c r="E91" s="86" t="s">
        <v>258</v>
      </c>
      <c r="F91" s="86" t="s">
        <v>922</v>
      </c>
      <c r="G91" s="86" t="s">
        <v>896</v>
      </c>
      <c r="H91" s="75"/>
      <c r="I91" s="86" t="s">
        <v>1720</v>
      </c>
      <c r="J91" s="86" t="s">
        <v>1596</v>
      </c>
      <c r="K91" s="75"/>
      <c r="L91" s="86" t="s">
        <v>512</v>
      </c>
      <c r="M91" s="86" t="s">
        <v>512</v>
      </c>
      <c r="N91" s="86" t="s">
        <v>512</v>
      </c>
      <c r="O91" s="86" t="s">
        <v>512</v>
      </c>
      <c r="P91" s="176" t="s">
        <v>322</v>
      </c>
      <c r="Q91" s="86" t="s">
        <v>308</v>
      </c>
      <c r="R91" s="176" t="str">
        <f t="shared" si="4"/>
        <v>Director(a) Gestión Humana</v>
      </c>
      <c r="S91" s="87" t="s">
        <v>322</v>
      </c>
      <c r="T91" s="177" t="s">
        <v>323</v>
      </c>
      <c r="U91" s="92">
        <v>0.85</v>
      </c>
      <c r="V91" s="136">
        <f>+VLOOKUP(AV91,Hoja1!$P$6:$R$26,3,FALSE)</f>
        <v>1.276595744680851E-3</v>
      </c>
      <c r="W91" s="75"/>
      <c r="X91" s="89" t="s">
        <v>1568</v>
      </c>
      <c r="Y91" s="89"/>
      <c r="Z91" s="89"/>
      <c r="AA91" s="89"/>
      <c r="AB91" s="89"/>
      <c r="AC91" s="89"/>
      <c r="AD91" s="89"/>
      <c r="AE91" s="75"/>
      <c r="AF91" s="89" t="s">
        <v>98</v>
      </c>
      <c r="AG91" s="89" t="s">
        <v>533</v>
      </c>
      <c r="AH91" s="89" t="s">
        <v>513</v>
      </c>
      <c r="AI91" s="89" t="s">
        <v>48</v>
      </c>
      <c r="AJ91" s="89"/>
      <c r="AK91" s="89"/>
      <c r="AL91" s="89"/>
      <c r="AM91" s="90" t="s">
        <v>1568</v>
      </c>
      <c r="AN91" s="93"/>
      <c r="AO91" s="90" t="s">
        <v>1568</v>
      </c>
      <c r="AP91" s="93"/>
      <c r="AQ91" s="90" t="s">
        <v>1568</v>
      </c>
      <c r="AR91" s="93"/>
      <c r="AS91" s="90" t="s">
        <v>1568</v>
      </c>
      <c r="AT91" s="94"/>
      <c r="AU91" s="91" t="s">
        <v>1568</v>
      </c>
      <c r="AV91" s="176" t="str">
        <f t="shared" si="3"/>
        <v>Gestión</v>
      </c>
      <c r="AW91" s="80"/>
      <c r="AX91" s="80"/>
      <c r="AY91" s="80"/>
      <c r="AZ91" s="80"/>
      <c r="BA91" s="80"/>
      <c r="BB91" s="80"/>
      <c r="BC91" s="80"/>
      <c r="BD91" s="80"/>
      <c r="BE91" s="80"/>
      <c r="BF91" s="80"/>
      <c r="BG91" s="80"/>
      <c r="BH91" s="80"/>
      <c r="BI91" s="80"/>
      <c r="BJ91" s="80"/>
      <c r="BK91" s="80"/>
    </row>
    <row r="92" spans="1:63" s="78" customFormat="1" ht="39.75" customHeight="1" x14ac:dyDescent="0.25">
      <c r="A92" s="86">
        <v>6</v>
      </c>
      <c r="B92" s="86" t="s">
        <v>1596</v>
      </c>
      <c r="C92" s="75"/>
      <c r="D92" s="86" t="s">
        <v>257</v>
      </c>
      <c r="E92" s="86" t="s">
        <v>258</v>
      </c>
      <c r="F92" s="86" t="s">
        <v>922</v>
      </c>
      <c r="G92" s="86" t="s">
        <v>896</v>
      </c>
      <c r="H92" s="75"/>
      <c r="I92" s="86" t="s">
        <v>1721</v>
      </c>
      <c r="J92" s="86" t="s">
        <v>1598</v>
      </c>
      <c r="K92" s="75"/>
      <c r="L92" s="86" t="s">
        <v>512</v>
      </c>
      <c r="M92" s="86" t="s">
        <v>512</v>
      </c>
      <c r="N92" s="86" t="s">
        <v>512</v>
      </c>
      <c r="O92" s="86" t="s">
        <v>512</v>
      </c>
      <c r="P92" s="176" t="s">
        <v>324</v>
      </c>
      <c r="Q92" s="86" t="s">
        <v>308</v>
      </c>
      <c r="R92" s="176" t="str">
        <f t="shared" si="4"/>
        <v>Director(a) Gestión Humana</v>
      </c>
      <c r="S92" s="87" t="s">
        <v>324</v>
      </c>
      <c r="T92" s="177" t="s">
        <v>325</v>
      </c>
      <c r="U92" s="92">
        <v>1</v>
      </c>
      <c r="V92" s="136">
        <f>+VLOOKUP(AV92,Hoja1!$P$6:$R$26,3,FALSE)</f>
        <v>1.276595744680851E-3</v>
      </c>
      <c r="W92" s="75"/>
      <c r="X92" s="89" t="s">
        <v>1568</v>
      </c>
      <c r="Y92" s="89" t="s">
        <v>1568</v>
      </c>
      <c r="Z92" s="89"/>
      <c r="AA92" s="89"/>
      <c r="AB92" s="89"/>
      <c r="AC92" s="89"/>
      <c r="AD92" s="89"/>
      <c r="AE92" s="75"/>
      <c r="AF92" s="89" t="s">
        <v>98</v>
      </c>
      <c r="AG92" s="89" t="s">
        <v>533</v>
      </c>
      <c r="AH92" s="89" t="s">
        <v>71</v>
      </c>
      <c r="AI92" s="89" t="s">
        <v>47</v>
      </c>
      <c r="AJ92" s="89"/>
      <c r="AK92" s="89"/>
      <c r="AL92" s="90" t="s">
        <v>1568</v>
      </c>
      <c r="AM92" s="93"/>
      <c r="AN92" s="93"/>
      <c r="AO92" s="90" t="s">
        <v>1568</v>
      </c>
      <c r="AP92" s="93"/>
      <c r="AQ92" s="93"/>
      <c r="AR92" s="90" t="s">
        <v>1568</v>
      </c>
      <c r="AS92" s="93"/>
      <c r="AT92" s="94"/>
      <c r="AU92" s="91" t="s">
        <v>1568</v>
      </c>
      <c r="AV92" s="176" t="str">
        <f t="shared" si="3"/>
        <v>Gestión</v>
      </c>
      <c r="AW92" s="80"/>
      <c r="AX92" s="80"/>
      <c r="AY92" s="80"/>
      <c r="AZ92" s="80"/>
      <c r="BA92" s="80"/>
      <c r="BB92" s="80"/>
      <c r="BC92" s="80"/>
      <c r="BD92" s="80"/>
      <c r="BE92" s="80"/>
      <c r="BF92" s="80"/>
      <c r="BG92" s="80"/>
      <c r="BH92" s="80"/>
      <c r="BI92" s="80"/>
      <c r="BJ92" s="80"/>
      <c r="BK92" s="80"/>
    </row>
    <row r="93" spans="1:63" s="78" customFormat="1" ht="39.75" customHeight="1" x14ac:dyDescent="0.25">
      <c r="A93" s="86">
        <v>6</v>
      </c>
      <c r="B93" s="86" t="s">
        <v>1596</v>
      </c>
      <c r="C93" s="75"/>
      <c r="D93" s="86" t="s">
        <v>257</v>
      </c>
      <c r="E93" s="86" t="s">
        <v>258</v>
      </c>
      <c r="F93" s="86" t="s">
        <v>922</v>
      </c>
      <c r="G93" s="86" t="s">
        <v>896</v>
      </c>
      <c r="H93" s="75"/>
      <c r="I93" s="86" t="s">
        <v>1720</v>
      </c>
      <c r="J93" s="86" t="s">
        <v>1596</v>
      </c>
      <c r="K93" s="75"/>
      <c r="L93" s="86" t="s">
        <v>512</v>
      </c>
      <c r="M93" s="86" t="s">
        <v>512</v>
      </c>
      <c r="N93" s="86" t="s">
        <v>512</v>
      </c>
      <c r="O93" s="86" t="s">
        <v>512</v>
      </c>
      <c r="P93" s="176" t="s">
        <v>328</v>
      </c>
      <c r="Q93" s="86" t="s">
        <v>308</v>
      </c>
      <c r="R93" s="176" t="str">
        <f t="shared" si="4"/>
        <v>Director(a) Gestión Humana</v>
      </c>
      <c r="S93" s="87" t="s">
        <v>328</v>
      </c>
      <c r="T93" s="177" t="s">
        <v>329</v>
      </c>
      <c r="U93" s="92">
        <v>0.05</v>
      </c>
      <c r="V93" s="136">
        <f>+VLOOKUP(AV93,Hoja1!$P$6:$R$26,3,FALSE)</f>
        <v>1.276595744680851E-3</v>
      </c>
      <c r="W93" s="75"/>
      <c r="X93" s="89" t="s">
        <v>1568</v>
      </c>
      <c r="Y93" s="89" t="s">
        <v>1568</v>
      </c>
      <c r="Z93" s="89"/>
      <c r="AA93" s="89"/>
      <c r="AB93" s="89"/>
      <c r="AC93" s="89"/>
      <c r="AD93" s="89"/>
      <c r="AE93" s="75"/>
      <c r="AF93" s="89" t="s">
        <v>98</v>
      </c>
      <c r="AG93" s="89" t="s">
        <v>533</v>
      </c>
      <c r="AH93" s="89" t="s">
        <v>513</v>
      </c>
      <c r="AI93" s="89" t="s">
        <v>48</v>
      </c>
      <c r="AJ93" s="89"/>
      <c r="AK93" s="89"/>
      <c r="AL93" s="89"/>
      <c r="AM93" s="90" t="s">
        <v>1568</v>
      </c>
      <c r="AN93" s="93"/>
      <c r="AO93" s="90" t="s">
        <v>1568</v>
      </c>
      <c r="AP93" s="93"/>
      <c r="AQ93" s="90" t="s">
        <v>1568</v>
      </c>
      <c r="AR93" s="93"/>
      <c r="AS93" s="90" t="s">
        <v>1568</v>
      </c>
      <c r="AT93" s="94"/>
      <c r="AU93" s="91" t="s">
        <v>1568</v>
      </c>
      <c r="AV93" s="176" t="str">
        <f t="shared" si="3"/>
        <v>Gestión</v>
      </c>
      <c r="AW93" s="80"/>
      <c r="AX93" s="80"/>
      <c r="AY93" s="80"/>
      <c r="AZ93" s="80"/>
      <c r="BA93" s="80"/>
      <c r="BB93" s="80"/>
      <c r="BC93" s="80"/>
      <c r="BD93" s="80"/>
      <c r="BE93" s="80"/>
      <c r="BF93" s="80"/>
      <c r="BG93" s="80"/>
      <c r="BH93" s="80"/>
      <c r="BI93" s="80"/>
      <c r="BJ93" s="80"/>
      <c r="BK93" s="80"/>
    </row>
    <row r="94" spans="1:63" s="78" customFormat="1" ht="39.75" customHeight="1" x14ac:dyDescent="0.25">
      <c r="A94" s="86">
        <v>6</v>
      </c>
      <c r="B94" s="86" t="s">
        <v>1596</v>
      </c>
      <c r="C94" s="75"/>
      <c r="D94" s="86" t="s">
        <v>257</v>
      </c>
      <c r="E94" s="86" t="s">
        <v>258</v>
      </c>
      <c r="F94" s="86" t="s">
        <v>922</v>
      </c>
      <c r="G94" s="86" t="s">
        <v>896</v>
      </c>
      <c r="H94" s="75"/>
      <c r="I94" s="86" t="s">
        <v>1720</v>
      </c>
      <c r="J94" s="86" t="s">
        <v>1596</v>
      </c>
      <c r="K94" s="75"/>
      <c r="L94" s="86" t="s">
        <v>512</v>
      </c>
      <c r="M94" s="86" t="s">
        <v>512</v>
      </c>
      <c r="N94" s="86" t="s">
        <v>512</v>
      </c>
      <c r="O94" s="86" t="s">
        <v>512</v>
      </c>
      <c r="P94" s="176" t="s">
        <v>330</v>
      </c>
      <c r="Q94" s="86" t="s">
        <v>308</v>
      </c>
      <c r="R94" s="176" t="str">
        <f t="shared" si="4"/>
        <v>Director(a) Gestión Humana</v>
      </c>
      <c r="S94" s="87" t="s">
        <v>330</v>
      </c>
      <c r="T94" s="177" t="s">
        <v>331</v>
      </c>
      <c r="U94" s="92">
        <v>0.98</v>
      </c>
      <c r="V94" s="136">
        <f>+VLOOKUP(AV94,Hoja1!$P$6:$R$26,3,FALSE)</f>
        <v>1.276595744680851E-3</v>
      </c>
      <c r="W94" s="75"/>
      <c r="X94" s="89" t="s">
        <v>1568</v>
      </c>
      <c r="Y94" s="89"/>
      <c r="Z94" s="89"/>
      <c r="AA94" s="89"/>
      <c r="AB94" s="89"/>
      <c r="AC94" s="89"/>
      <c r="AD94" s="89"/>
      <c r="AE94" s="75"/>
      <c r="AF94" s="89" t="s">
        <v>98</v>
      </c>
      <c r="AG94" s="89" t="s">
        <v>533</v>
      </c>
      <c r="AH94" s="89" t="s">
        <v>71</v>
      </c>
      <c r="AI94" s="89" t="s">
        <v>47</v>
      </c>
      <c r="AJ94" s="89"/>
      <c r="AK94" s="89"/>
      <c r="AL94" s="90" t="s">
        <v>1568</v>
      </c>
      <c r="AM94" s="93"/>
      <c r="AN94" s="93"/>
      <c r="AO94" s="90" t="s">
        <v>1568</v>
      </c>
      <c r="AP94" s="93"/>
      <c r="AQ94" s="93"/>
      <c r="AR94" s="90" t="s">
        <v>1568</v>
      </c>
      <c r="AS94" s="93"/>
      <c r="AT94" s="94"/>
      <c r="AU94" s="91" t="s">
        <v>1568</v>
      </c>
      <c r="AV94" s="176" t="str">
        <f t="shared" si="3"/>
        <v>Gestión</v>
      </c>
      <c r="AW94" s="80"/>
      <c r="AX94" s="80"/>
      <c r="AY94" s="80"/>
      <c r="AZ94" s="80"/>
      <c r="BA94" s="80"/>
      <c r="BB94" s="80"/>
      <c r="BC94" s="80"/>
      <c r="BD94" s="80"/>
      <c r="BE94" s="80"/>
      <c r="BF94" s="80"/>
      <c r="BG94" s="80"/>
      <c r="BH94" s="80"/>
      <c r="BI94" s="80"/>
      <c r="BJ94" s="80"/>
      <c r="BK94" s="80"/>
    </row>
    <row r="95" spans="1:63" s="78" customFormat="1" ht="39.75" customHeight="1" x14ac:dyDescent="0.25">
      <c r="A95" s="86">
        <v>6</v>
      </c>
      <c r="B95" s="86" t="s">
        <v>1596</v>
      </c>
      <c r="C95" s="75"/>
      <c r="D95" s="86" t="s">
        <v>257</v>
      </c>
      <c r="E95" s="86" t="s">
        <v>258</v>
      </c>
      <c r="F95" s="86" t="s">
        <v>922</v>
      </c>
      <c r="G95" s="86" t="s">
        <v>896</v>
      </c>
      <c r="H95" s="75"/>
      <c r="I95" s="86" t="s">
        <v>1720</v>
      </c>
      <c r="J95" s="86" t="s">
        <v>1596</v>
      </c>
      <c r="K95" s="75"/>
      <c r="L95" s="86" t="s">
        <v>512</v>
      </c>
      <c r="M95" s="86" t="s">
        <v>512</v>
      </c>
      <c r="N95" s="86" t="s">
        <v>512</v>
      </c>
      <c r="O95" s="86" t="s">
        <v>512</v>
      </c>
      <c r="P95" s="176" t="s">
        <v>332</v>
      </c>
      <c r="Q95" s="86" t="s">
        <v>308</v>
      </c>
      <c r="R95" s="176" t="str">
        <f t="shared" si="4"/>
        <v>Director(a) Gestión Humana</v>
      </c>
      <c r="S95" s="87" t="s">
        <v>332</v>
      </c>
      <c r="T95" s="177" t="s">
        <v>333</v>
      </c>
      <c r="U95" s="92">
        <v>1</v>
      </c>
      <c r="V95" s="136">
        <f>+VLOOKUP(AV95,Hoja1!$P$6:$R$26,3,FALSE)</f>
        <v>1.276595744680851E-3</v>
      </c>
      <c r="W95" s="75"/>
      <c r="X95" s="89" t="s">
        <v>1568</v>
      </c>
      <c r="Y95" s="89"/>
      <c r="Z95" s="89"/>
      <c r="AA95" s="89"/>
      <c r="AB95" s="89"/>
      <c r="AC95" s="89"/>
      <c r="AD95" s="89"/>
      <c r="AE95" s="75"/>
      <c r="AF95" s="89" t="s">
        <v>98</v>
      </c>
      <c r="AG95" s="89" t="s">
        <v>533</v>
      </c>
      <c r="AH95" s="89" t="s">
        <v>71</v>
      </c>
      <c r="AI95" s="89" t="s">
        <v>50</v>
      </c>
      <c r="AJ95" s="89"/>
      <c r="AK95" s="89"/>
      <c r="AL95" s="89"/>
      <c r="AM95" s="89"/>
      <c r="AN95" s="89"/>
      <c r="AO95" s="90" t="s">
        <v>1568</v>
      </c>
      <c r="AP95" s="93"/>
      <c r="AQ95" s="93"/>
      <c r="AR95" s="90" t="s">
        <v>1568</v>
      </c>
      <c r="AS95" s="93"/>
      <c r="AT95" s="94"/>
      <c r="AU95" s="91" t="s">
        <v>1568</v>
      </c>
      <c r="AV95" s="176" t="str">
        <f t="shared" si="3"/>
        <v>Gestión</v>
      </c>
      <c r="AW95" s="80"/>
      <c r="AX95" s="80"/>
      <c r="AY95" s="80"/>
      <c r="AZ95" s="80"/>
      <c r="BA95" s="80"/>
      <c r="BB95" s="80"/>
      <c r="BC95" s="80"/>
      <c r="BD95" s="80"/>
      <c r="BE95" s="80"/>
      <c r="BF95" s="80"/>
      <c r="BG95" s="80"/>
      <c r="BH95" s="80"/>
      <c r="BI95" s="80"/>
      <c r="BJ95" s="80"/>
      <c r="BK95" s="80"/>
    </row>
    <row r="96" spans="1:63" s="78" customFormat="1" ht="39.75" customHeight="1" x14ac:dyDescent="0.25">
      <c r="A96" s="86">
        <v>6</v>
      </c>
      <c r="B96" s="86" t="s">
        <v>1596</v>
      </c>
      <c r="C96" s="75"/>
      <c r="D96" s="86" t="s">
        <v>257</v>
      </c>
      <c r="E96" s="86" t="s">
        <v>258</v>
      </c>
      <c r="F96" s="86" t="s">
        <v>922</v>
      </c>
      <c r="G96" s="86" t="s">
        <v>896</v>
      </c>
      <c r="H96" s="75"/>
      <c r="I96" s="86" t="s">
        <v>1720</v>
      </c>
      <c r="J96" s="86" t="s">
        <v>1596</v>
      </c>
      <c r="K96" s="75"/>
      <c r="L96" s="86" t="s">
        <v>512</v>
      </c>
      <c r="M96" s="86" t="s">
        <v>512</v>
      </c>
      <c r="N96" s="86" t="s">
        <v>512</v>
      </c>
      <c r="O96" s="86" t="s">
        <v>512</v>
      </c>
      <c r="P96" s="176" t="s">
        <v>1364</v>
      </c>
      <c r="Q96" s="86" t="s">
        <v>308</v>
      </c>
      <c r="R96" s="176" t="str">
        <f t="shared" si="4"/>
        <v>Director(a) Gestión Humana</v>
      </c>
      <c r="S96" s="87" t="s">
        <v>1364</v>
      </c>
      <c r="T96" s="177" t="s">
        <v>1359</v>
      </c>
      <c r="U96" s="92">
        <v>1</v>
      </c>
      <c r="V96" s="136">
        <f>+VLOOKUP(AV96,Hoja1!$P$6:$R$26,3,FALSE)</f>
        <v>1.276595744680851E-3</v>
      </c>
      <c r="W96" s="75"/>
      <c r="X96" s="89" t="s">
        <v>1568</v>
      </c>
      <c r="Y96" s="89"/>
      <c r="Z96" s="89"/>
      <c r="AA96" s="89"/>
      <c r="AB96" s="89"/>
      <c r="AC96" s="89"/>
      <c r="AD96" s="89"/>
      <c r="AE96" s="75"/>
      <c r="AF96" s="89" t="s">
        <v>685</v>
      </c>
      <c r="AG96" s="89" t="s">
        <v>533</v>
      </c>
      <c r="AH96" s="89" t="s">
        <v>84</v>
      </c>
      <c r="AI96" s="89" t="s">
        <v>47</v>
      </c>
      <c r="AJ96" s="89"/>
      <c r="AK96" s="89"/>
      <c r="AL96" s="90" t="s">
        <v>1568</v>
      </c>
      <c r="AM96" s="90" t="s">
        <v>1568</v>
      </c>
      <c r="AN96" s="90" t="s">
        <v>1568</v>
      </c>
      <c r="AO96" s="90" t="s">
        <v>1568</v>
      </c>
      <c r="AP96" s="90" t="s">
        <v>1568</v>
      </c>
      <c r="AQ96" s="90" t="s">
        <v>1568</v>
      </c>
      <c r="AR96" s="90" t="s">
        <v>1568</v>
      </c>
      <c r="AS96" s="90" t="s">
        <v>1568</v>
      </c>
      <c r="AT96" s="91" t="s">
        <v>1568</v>
      </c>
      <c r="AU96" s="91" t="s">
        <v>1568</v>
      </c>
      <c r="AV96" s="176" t="str">
        <f t="shared" si="3"/>
        <v>Gestión</v>
      </c>
      <c r="AW96" s="80"/>
      <c r="AX96" s="80"/>
      <c r="AY96" s="80"/>
      <c r="AZ96" s="80"/>
      <c r="BA96" s="80"/>
      <c r="BB96" s="80"/>
      <c r="BC96" s="80"/>
      <c r="BD96" s="80"/>
      <c r="BE96" s="80"/>
      <c r="BF96" s="80"/>
      <c r="BG96" s="80"/>
      <c r="BH96" s="80"/>
      <c r="BI96" s="80"/>
      <c r="BJ96" s="80"/>
      <c r="BK96" s="80"/>
    </row>
    <row r="97" spans="1:63" s="78" customFormat="1" ht="39.75" customHeight="1" x14ac:dyDescent="0.25">
      <c r="A97" s="86">
        <v>6</v>
      </c>
      <c r="B97" s="86" t="s">
        <v>1596</v>
      </c>
      <c r="C97" s="75"/>
      <c r="D97" s="86" t="s">
        <v>257</v>
      </c>
      <c r="E97" s="86" t="s">
        <v>258</v>
      </c>
      <c r="F97" s="86" t="s">
        <v>1604</v>
      </c>
      <c r="G97" s="86" t="s">
        <v>995</v>
      </c>
      <c r="H97" s="75"/>
      <c r="I97" s="86" t="s">
        <v>1720</v>
      </c>
      <c r="J97" s="86" t="s">
        <v>1596</v>
      </c>
      <c r="K97" s="75"/>
      <c r="L97" s="86" t="s">
        <v>1332</v>
      </c>
      <c r="M97" s="86" t="s">
        <v>995</v>
      </c>
      <c r="N97" s="86" t="s">
        <v>1625</v>
      </c>
      <c r="O97" s="86" t="s">
        <v>996</v>
      </c>
      <c r="P97" s="176" t="s">
        <v>335</v>
      </c>
      <c r="Q97" s="86" t="s">
        <v>334</v>
      </c>
      <c r="R97" s="176" t="str">
        <f t="shared" si="4"/>
        <v xml:space="preserve">Director(a) anciera </v>
      </c>
      <c r="S97" s="87" t="s">
        <v>335</v>
      </c>
      <c r="T97" s="177" t="s">
        <v>336</v>
      </c>
      <c r="U97" s="92">
        <v>1</v>
      </c>
      <c r="V97" s="136">
        <f>+VLOOKUP(AV97,Hoja1!$P$6:$R$26,3,FALSE)</f>
        <v>5.5813953488372094E-3</v>
      </c>
      <c r="W97" s="75"/>
      <c r="X97" s="89" t="s">
        <v>1568</v>
      </c>
      <c r="Y97" s="89" t="s">
        <v>1568</v>
      </c>
      <c r="Z97" s="89"/>
      <c r="AA97" s="89" t="s">
        <v>1568</v>
      </c>
      <c r="AB97" s="89" t="s">
        <v>1568</v>
      </c>
      <c r="AC97" s="89"/>
      <c r="AD97" s="89"/>
      <c r="AE97" s="75"/>
      <c r="AF97" s="89" t="s">
        <v>685</v>
      </c>
      <c r="AG97" s="89" t="s">
        <v>533</v>
      </c>
      <c r="AH97" s="89" t="s">
        <v>84</v>
      </c>
      <c r="AI97" s="89" t="s">
        <v>46</v>
      </c>
      <c r="AJ97" s="90" t="s">
        <v>1568</v>
      </c>
      <c r="AK97" s="90" t="s">
        <v>1568</v>
      </c>
      <c r="AL97" s="90" t="s">
        <v>1568</v>
      </c>
      <c r="AM97" s="90" t="s">
        <v>1568</v>
      </c>
      <c r="AN97" s="90" t="s">
        <v>1568</v>
      </c>
      <c r="AO97" s="90" t="s">
        <v>1568</v>
      </c>
      <c r="AP97" s="90" t="s">
        <v>1568</v>
      </c>
      <c r="AQ97" s="90" t="s">
        <v>1568</v>
      </c>
      <c r="AR97" s="90" t="s">
        <v>1568</v>
      </c>
      <c r="AS97" s="90" t="s">
        <v>1568</v>
      </c>
      <c r="AT97" s="91" t="s">
        <v>1568</v>
      </c>
      <c r="AU97" s="91" t="s">
        <v>1568</v>
      </c>
      <c r="AV97" s="176" t="str">
        <f t="shared" si="3"/>
        <v>Gestiónx</v>
      </c>
      <c r="AW97" s="80"/>
      <c r="AX97" s="80"/>
      <c r="AY97" s="80"/>
      <c r="AZ97" s="80"/>
      <c r="BA97" s="80"/>
      <c r="BB97" s="80"/>
      <c r="BC97" s="80"/>
      <c r="BD97" s="80"/>
      <c r="BE97" s="80"/>
      <c r="BF97" s="80"/>
      <c r="BG97" s="80"/>
      <c r="BH97" s="80"/>
      <c r="BI97" s="80"/>
      <c r="BJ97" s="80"/>
      <c r="BK97" s="80"/>
    </row>
    <row r="98" spans="1:63" s="78" customFormat="1" ht="39.75" customHeight="1" x14ac:dyDescent="0.25">
      <c r="A98" s="86">
        <v>6</v>
      </c>
      <c r="B98" s="86" t="s">
        <v>1596</v>
      </c>
      <c r="C98" s="75"/>
      <c r="D98" s="86" t="s">
        <v>257</v>
      </c>
      <c r="E98" s="86" t="s">
        <v>258</v>
      </c>
      <c r="F98" s="86" t="s">
        <v>1604</v>
      </c>
      <c r="G98" s="86" t="s">
        <v>995</v>
      </c>
      <c r="H98" s="75"/>
      <c r="I98" s="86" t="s">
        <v>1720</v>
      </c>
      <c r="J98" s="86" t="s">
        <v>1596</v>
      </c>
      <c r="K98" s="75"/>
      <c r="L98" s="86" t="s">
        <v>1332</v>
      </c>
      <c r="M98" s="86" t="s">
        <v>995</v>
      </c>
      <c r="N98" s="86" t="s">
        <v>1625</v>
      </c>
      <c r="O98" s="86" t="s">
        <v>996</v>
      </c>
      <c r="P98" s="176" t="s">
        <v>337</v>
      </c>
      <c r="Q98" s="86" t="s">
        <v>334</v>
      </c>
      <c r="R98" s="176" t="str">
        <f t="shared" si="4"/>
        <v xml:space="preserve">Director(a) anciera </v>
      </c>
      <c r="S98" s="87" t="s">
        <v>337</v>
      </c>
      <c r="T98" s="177" t="s">
        <v>338</v>
      </c>
      <c r="U98" s="92">
        <v>1</v>
      </c>
      <c r="V98" s="136">
        <f>+VLOOKUP(AV98,Hoja1!$P$6:$R$26,3,FALSE)</f>
        <v>5.5813953488372094E-3</v>
      </c>
      <c r="W98" s="75"/>
      <c r="X98" s="89" t="s">
        <v>1568</v>
      </c>
      <c r="Y98" s="89" t="s">
        <v>1568</v>
      </c>
      <c r="Z98" s="89"/>
      <c r="AA98" s="89" t="s">
        <v>1568</v>
      </c>
      <c r="AB98" s="89" t="s">
        <v>1568</v>
      </c>
      <c r="AC98" s="89"/>
      <c r="AD98" s="89"/>
      <c r="AE98" s="75"/>
      <c r="AF98" s="89" t="s">
        <v>685</v>
      </c>
      <c r="AG98" s="89" t="s">
        <v>533</v>
      </c>
      <c r="AH98" s="89" t="s">
        <v>84</v>
      </c>
      <c r="AI98" s="89" t="s">
        <v>46</v>
      </c>
      <c r="AJ98" s="90" t="s">
        <v>1568</v>
      </c>
      <c r="AK98" s="90" t="s">
        <v>1568</v>
      </c>
      <c r="AL98" s="90" t="s">
        <v>1568</v>
      </c>
      <c r="AM98" s="90" t="s">
        <v>1568</v>
      </c>
      <c r="AN98" s="90" t="s">
        <v>1568</v>
      </c>
      <c r="AO98" s="90" t="s">
        <v>1568</v>
      </c>
      <c r="AP98" s="90" t="s">
        <v>1568</v>
      </c>
      <c r="AQ98" s="90" t="s">
        <v>1568</v>
      </c>
      <c r="AR98" s="90" t="s">
        <v>1568</v>
      </c>
      <c r="AS98" s="90" t="s">
        <v>1568</v>
      </c>
      <c r="AT98" s="91" t="s">
        <v>1568</v>
      </c>
      <c r="AU98" s="91" t="s">
        <v>1568</v>
      </c>
      <c r="AV98" s="176" t="str">
        <f t="shared" si="3"/>
        <v>Gestiónx</v>
      </c>
      <c r="AW98" s="80"/>
      <c r="AX98" s="80"/>
      <c r="AY98" s="80"/>
      <c r="AZ98" s="80"/>
      <c r="BA98" s="80"/>
      <c r="BB98" s="80"/>
      <c r="BC98" s="80"/>
      <c r="BD98" s="80"/>
      <c r="BE98" s="80"/>
      <c r="BF98" s="80"/>
      <c r="BG98" s="80"/>
      <c r="BH98" s="80"/>
      <c r="BI98" s="80"/>
      <c r="BJ98" s="80"/>
      <c r="BK98" s="80"/>
    </row>
    <row r="99" spans="1:63" s="78" customFormat="1" ht="39.75" customHeight="1" x14ac:dyDescent="0.25">
      <c r="A99" s="86">
        <v>6</v>
      </c>
      <c r="B99" s="86" t="s">
        <v>1596</v>
      </c>
      <c r="C99" s="75"/>
      <c r="D99" s="86" t="s">
        <v>257</v>
      </c>
      <c r="E99" s="86" t="s">
        <v>258</v>
      </c>
      <c r="F99" s="86" t="s">
        <v>1604</v>
      </c>
      <c r="G99" s="86" t="s">
        <v>995</v>
      </c>
      <c r="H99" s="75"/>
      <c r="I99" s="86" t="s">
        <v>1720</v>
      </c>
      <c r="J99" s="86" t="s">
        <v>1596</v>
      </c>
      <c r="K99" s="75"/>
      <c r="L99" s="86" t="s">
        <v>512</v>
      </c>
      <c r="M99" s="86" t="s">
        <v>512</v>
      </c>
      <c r="N99" s="86" t="s">
        <v>512</v>
      </c>
      <c r="O99" s="86" t="s">
        <v>512</v>
      </c>
      <c r="P99" s="176" t="s">
        <v>339</v>
      </c>
      <c r="Q99" s="86" t="s">
        <v>334</v>
      </c>
      <c r="R99" s="176" t="str">
        <f t="shared" si="4"/>
        <v xml:space="preserve">Director(a) anciera </v>
      </c>
      <c r="S99" s="87" t="s">
        <v>339</v>
      </c>
      <c r="T99" s="177" t="s">
        <v>341</v>
      </c>
      <c r="U99" s="92">
        <v>0.95</v>
      </c>
      <c r="V99" s="136">
        <f>+VLOOKUP(AV99,Hoja1!$P$6:$R$26,3,FALSE)</f>
        <v>1.276595744680851E-3</v>
      </c>
      <c r="W99" s="75"/>
      <c r="X99" s="89" t="s">
        <v>1568</v>
      </c>
      <c r="Y99" s="89" t="s">
        <v>1568</v>
      </c>
      <c r="Z99" s="89"/>
      <c r="AA99" s="89"/>
      <c r="AB99" s="89"/>
      <c r="AC99" s="89"/>
      <c r="AD99" s="89"/>
      <c r="AE99" s="75"/>
      <c r="AF99" s="89" t="s">
        <v>685</v>
      </c>
      <c r="AG99" s="89" t="s">
        <v>533</v>
      </c>
      <c r="AH99" s="89" t="s">
        <v>84</v>
      </c>
      <c r="AI99" s="89" t="s">
        <v>46</v>
      </c>
      <c r="AJ99" s="90" t="s">
        <v>1568</v>
      </c>
      <c r="AK99" s="90" t="s">
        <v>1568</v>
      </c>
      <c r="AL99" s="90" t="s">
        <v>1568</v>
      </c>
      <c r="AM99" s="90" t="s">
        <v>1568</v>
      </c>
      <c r="AN99" s="90" t="s">
        <v>1568</v>
      </c>
      <c r="AO99" s="90" t="s">
        <v>1568</v>
      </c>
      <c r="AP99" s="90" t="s">
        <v>1568</v>
      </c>
      <c r="AQ99" s="90" t="s">
        <v>1568</v>
      </c>
      <c r="AR99" s="90" t="s">
        <v>1568</v>
      </c>
      <c r="AS99" s="90" t="s">
        <v>1568</v>
      </c>
      <c r="AT99" s="91" t="s">
        <v>1568</v>
      </c>
      <c r="AU99" s="91" t="s">
        <v>1568</v>
      </c>
      <c r="AV99" s="176" t="str">
        <f t="shared" si="3"/>
        <v>Gestión</v>
      </c>
      <c r="AW99" s="80"/>
      <c r="AX99" s="80"/>
      <c r="AY99" s="80"/>
      <c r="AZ99" s="80"/>
      <c r="BA99" s="80"/>
      <c r="BB99" s="80"/>
      <c r="BC99" s="80"/>
      <c r="BD99" s="80"/>
      <c r="BE99" s="80"/>
      <c r="BF99" s="80"/>
      <c r="BG99" s="80"/>
      <c r="BH99" s="80"/>
      <c r="BI99" s="80"/>
      <c r="BJ99" s="80"/>
      <c r="BK99" s="80"/>
    </row>
    <row r="100" spans="1:63" s="78" customFormat="1" ht="39.75" customHeight="1" x14ac:dyDescent="0.25">
      <c r="A100" s="86">
        <v>6</v>
      </c>
      <c r="B100" s="86" t="s">
        <v>1596</v>
      </c>
      <c r="C100" s="75"/>
      <c r="D100" s="86" t="s">
        <v>257</v>
      </c>
      <c r="E100" s="86" t="s">
        <v>258</v>
      </c>
      <c r="F100" s="86" t="s">
        <v>1604</v>
      </c>
      <c r="G100" s="86" t="s">
        <v>995</v>
      </c>
      <c r="H100" s="75"/>
      <c r="I100" s="86" t="s">
        <v>1720</v>
      </c>
      <c r="J100" s="86" t="s">
        <v>1596</v>
      </c>
      <c r="K100" s="75"/>
      <c r="L100" s="86" t="s">
        <v>512</v>
      </c>
      <c r="M100" s="86" t="s">
        <v>512</v>
      </c>
      <c r="N100" s="86" t="s">
        <v>512</v>
      </c>
      <c r="O100" s="86" t="s">
        <v>512</v>
      </c>
      <c r="P100" s="176" t="s">
        <v>340</v>
      </c>
      <c r="Q100" s="86" t="s">
        <v>334</v>
      </c>
      <c r="R100" s="176" t="str">
        <f t="shared" si="4"/>
        <v xml:space="preserve">Director(a) anciera </v>
      </c>
      <c r="S100" s="87" t="s">
        <v>340</v>
      </c>
      <c r="T100" s="177" t="s">
        <v>997</v>
      </c>
      <c r="U100" s="92">
        <v>0.98</v>
      </c>
      <c r="V100" s="136">
        <f>+VLOOKUP(AV100,Hoja1!$P$6:$R$26,3,FALSE)</f>
        <v>1.276595744680851E-3</v>
      </c>
      <c r="W100" s="75"/>
      <c r="X100" s="89" t="s">
        <v>1568</v>
      </c>
      <c r="Y100" s="89" t="s">
        <v>1568</v>
      </c>
      <c r="Z100" s="89"/>
      <c r="AA100" s="89"/>
      <c r="AB100" s="89"/>
      <c r="AC100" s="89"/>
      <c r="AD100" s="89"/>
      <c r="AE100" s="75"/>
      <c r="AF100" s="89" t="s">
        <v>685</v>
      </c>
      <c r="AG100" s="89" t="s">
        <v>533</v>
      </c>
      <c r="AH100" s="89" t="s">
        <v>84</v>
      </c>
      <c r="AI100" s="89" t="s">
        <v>46</v>
      </c>
      <c r="AJ100" s="90" t="s">
        <v>1568</v>
      </c>
      <c r="AK100" s="90" t="s">
        <v>1568</v>
      </c>
      <c r="AL100" s="90" t="s">
        <v>1568</v>
      </c>
      <c r="AM100" s="90" t="s">
        <v>1568</v>
      </c>
      <c r="AN100" s="90" t="s">
        <v>1568</v>
      </c>
      <c r="AO100" s="90" t="s">
        <v>1568</v>
      </c>
      <c r="AP100" s="90" t="s">
        <v>1568</v>
      </c>
      <c r="AQ100" s="90" t="s">
        <v>1568</v>
      </c>
      <c r="AR100" s="90" t="s">
        <v>1568</v>
      </c>
      <c r="AS100" s="90" t="s">
        <v>1568</v>
      </c>
      <c r="AT100" s="91" t="s">
        <v>1568</v>
      </c>
      <c r="AU100" s="91" t="s">
        <v>1568</v>
      </c>
      <c r="AV100" s="176" t="str">
        <f t="shared" si="3"/>
        <v>Gestión</v>
      </c>
      <c r="AW100" s="80"/>
      <c r="AX100" s="80"/>
      <c r="AY100" s="80"/>
      <c r="AZ100" s="80"/>
      <c r="BA100" s="80"/>
      <c r="BB100" s="80"/>
      <c r="BC100" s="80"/>
      <c r="BD100" s="80"/>
      <c r="BE100" s="80"/>
      <c r="BF100" s="80"/>
      <c r="BG100" s="80"/>
      <c r="BH100" s="80"/>
      <c r="BI100" s="80"/>
      <c r="BJ100" s="80"/>
      <c r="BK100" s="80"/>
    </row>
    <row r="101" spans="1:63" s="78" customFormat="1" ht="39.75" customHeight="1" x14ac:dyDescent="0.25">
      <c r="A101" s="86">
        <v>6</v>
      </c>
      <c r="B101" s="86" t="s">
        <v>1596</v>
      </c>
      <c r="C101" s="75"/>
      <c r="D101" s="86" t="s">
        <v>257</v>
      </c>
      <c r="E101" s="86" t="s">
        <v>258</v>
      </c>
      <c r="F101" s="86" t="s">
        <v>1604</v>
      </c>
      <c r="G101" s="86" t="s">
        <v>995</v>
      </c>
      <c r="H101" s="75"/>
      <c r="I101" s="86" t="s">
        <v>1720</v>
      </c>
      <c r="J101" s="86" t="s">
        <v>1596</v>
      </c>
      <c r="K101" s="75"/>
      <c r="L101" s="86" t="s">
        <v>512</v>
      </c>
      <c r="M101" s="86" t="s">
        <v>512</v>
      </c>
      <c r="N101" s="86" t="s">
        <v>512</v>
      </c>
      <c r="O101" s="86" t="s">
        <v>512</v>
      </c>
      <c r="P101" s="176" t="s">
        <v>342</v>
      </c>
      <c r="Q101" s="86" t="s">
        <v>334</v>
      </c>
      <c r="R101" s="176" t="str">
        <f t="shared" si="4"/>
        <v xml:space="preserve">Director(a) anciera </v>
      </c>
      <c r="S101" s="87" t="s">
        <v>342</v>
      </c>
      <c r="T101" s="177" t="s">
        <v>1359</v>
      </c>
      <c r="U101" s="92">
        <v>1</v>
      </c>
      <c r="V101" s="136">
        <f>+VLOOKUP(AV101,Hoja1!$P$6:$R$26,3,FALSE)</f>
        <v>1.276595744680851E-3</v>
      </c>
      <c r="W101" s="75"/>
      <c r="X101" s="89" t="s">
        <v>1568</v>
      </c>
      <c r="Y101" s="89"/>
      <c r="Z101" s="89"/>
      <c r="AA101" s="89"/>
      <c r="AB101" s="89"/>
      <c r="AC101" s="89"/>
      <c r="AD101" s="89"/>
      <c r="AE101" s="75"/>
      <c r="AF101" s="89" t="s">
        <v>685</v>
      </c>
      <c r="AG101" s="89" t="s">
        <v>533</v>
      </c>
      <c r="AH101" s="89" t="s">
        <v>84</v>
      </c>
      <c r="AI101" s="89" t="s">
        <v>47</v>
      </c>
      <c r="AJ101" s="89"/>
      <c r="AK101" s="89"/>
      <c r="AL101" s="90" t="s">
        <v>1568</v>
      </c>
      <c r="AM101" s="90" t="s">
        <v>1568</v>
      </c>
      <c r="AN101" s="90" t="s">
        <v>1568</v>
      </c>
      <c r="AO101" s="90" t="s">
        <v>1568</v>
      </c>
      <c r="AP101" s="90" t="s">
        <v>1568</v>
      </c>
      <c r="AQ101" s="90" t="s">
        <v>1568</v>
      </c>
      <c r="AR101" s="90" t="s">
        <v>1568</v>
      </c>
      <c r="AS101" s="90" t="s">
        <v>1568</v>
      </c>
      <c r="AT101" s="91" t="s">
        <v>1568</v>
      </c>
      <c r="AU101" s="91" t="s">
        <v>1568</v>
      </c>
      <c r="AV101" s="176" t="str">
        <f t="shared" si="3"/>
        <v>Gestión</v>
      </c>
      <c r="AW101" s="80"/>
      <c r="AX101" s="80"/>
      <c r="AY101" s="80"/>
      <c r="AZ101" s="80"/>
      <c r="BA101" s="80"/>
      <c r="BB101" s="80"/>
      <c r="BC101" s="80"/>
      <c r="BD101" s="80"/>
      <c r="BE101" s="80"/>
      <c r="BF101" s="80"/>
      <c r="BG101" s="80"/>
      <c r="BH101" s="80"/>
      <c r="BI101" s="80"/>
      <c r="BJ101" s="80"/>
      <c r="BK101" s="80"/>
    </row>
    <row r="102" spans="1:63" s="78" customFormat="1" ht="39.75" customHeight="1" x14ac:dyDescent="0.25">
      <c r="A102" s="86">
        <v>6</v>
      </c>
      <c r="B102" s="86" t="s">
        <v>1596</v>
      </c>
      <c r="C102" s="75"/>
      <c r="D102" s="86" t="s">
        <v>257</v>
      </c>
      <c r="E102" s="86" t="s">
        <v>258</v>
      </c>
      <c r="F102" s="86" t="s">
        <v>1005</v>
      </c>
      <c r="G102" s="86" t="s">
        <v>998</v>
      </c>
      <c r="H102" s="75"/>
      <c r="I102" s="86" t="s">
        <v>1720</v>
      </c>
      <c r="J102" s="86" t="s">
        <v>1596</v>
      </c>
      <c r="K102" s="75"/>
      <c r="L102" s="86" t="s">
        <v>501</v>
      </c>
      <c r="M102" s="86" t="s">
        <v>515</v>
      </c>
      <c r="N102" s="86" t="s">
        <v>503</v>
      </c>
      <c r="O102" s="86" t="s">
        <v>504</v>
      </c>
      <c r="P102" s="176" t="s">
        <v>344</v>
      </c>
      <c r="Q102" s="86" t="s">
        <v>343</v>
      </c>
      <c r="R102" s="176" t="str">
        <f>+"Jefe "&amp;Q102</f>
        <v>Jefe Oficina de Control Interno Disciplinario</v>
      </c>
      <c r="S102" s="87" t="s">
        <v>344</v>
      </c>
      <c r="T102" s="177" t="s">
        <v>345</v>
      </c>
      <c r="U102" s="92">
        <v>0.8</v>
      </c>
      <c r="V102" s="136">
        <f>+VLOOKUP(AV102,Hoja1!$P$6:$R$26,3,FALSE)</f>
        <v>5.5813953488372094E-3</v>
      </c>
      <c r="W102" s="75"/>
      <c r="X102" s="89" t="s">
        <v>1568</v>
      </c>
      <c r="Y102" s="89"/>
      <c r="Z102" s="89"/>
      <c r="AA102" s="89" t="s">
        <v>1568</v>
      </c>
      <c r="AB102" s="89" t="s">
        <v>1568</v>
      </c>
      <c r="AC102" s="89"/>
      <c r="AD102" s="89"/>
      <c r="AE102" s="75"/>
      <c r="AF102" s="89" t="s">
        <v>98</v>
      </c>
      <c r="AG102" s="89" t="s">
        <v>533</v>
      </c>
      <c r="AH102" s="89" t="s">
        <v>71</v>
      </c>
      <c r="AI102" s="89" t="s">
        <v>47</v>
      </c>
      <c r="AJ102" s="89"/>
      <c r="AK102" s="89"/>
      <c r="AL102" s="90" t="s">
        <v>1568</v>
      </c>
      <c r="AM102" s="93"/>
      <c r="AN102" s="93"/>
      <c r="AO102" s="90" t="s">
        <v>1568</v>
      </c>
      <c r="AP102" s="93"/>
      <c r="AQ102" s="93"/>
      <c r="AR102" s="90" t="s">
        <v>1568</v>
      </c>
      <c r="AS102" s="93"/>
      <c r="AT102" s="94"/>
      <c r="AU102" s="91" t="s">
        <v>1568</v>
      </c>
      <c r="AV102" s="176" t="str">
        <f t="shared" si="3"/>
        <v>Gestiónx</v>
      </c>
      <c r="AW102" s="80"/>
      <c r="AX102" s="80"/>
      <c r="AY102" s="80"/>
      <c r="AZ102" s="80"/>
      <c r="BA102" s="80"/>
      <c r="BB102" s="80"/>
      <c r="BC102" s="80"/>
      <c r="BD102" s="80"/>
      <c r="BE102" s="80"/>
      <c r="BF102" s="80"/>
      <c r="BG102" s="80"/>
      <c r="BH102" s="80"/>
      <c r="BI102" s="80"/>
      <c r="BJ102" s="80"/>
      <c r="BK102" s="80"/>
    </row>
    <row r="103" spans="1:63" s="78" customFormat="1" ht="39.75" customHeight="1" x14ac:dyDescent="0.25">
      <c r="A103" s="86">
        <v>6</v>
      </c>
      <c r="B103" s="86" t="s">
        <v>1596</v>
      </c>
      <c r="C103" s="75"/>
      <c r="D103" s="86" t="s">
        <v>257</v>
      </c>
      <c r="E103" s="86" t="s">
        <v>258</v>
      </c>
      <c r="F103" s="86" t="s">
        <v>1005</v>
      </c>
      <c r="G103" s="86" t="s">
        <v>998</v>
      </c>
      <c r="H103" s="75"/>
      <c r="I103" s="86" t="s">
        <v>1720</v>
      </c>
      <c r="J103" s="86" t="s">
        <v>1596</v>
      </c>
      <c r="K103" s="75"/>
      <c r="L103" s="86" t="s">
        <v>512</v>
      </c>
      <c r="M103" s="86" t="s">
        <v>512</v>
      </c>
      <c r="N103" s="86" t="s">
        <v>512</v>
      </c>
      <c r="O103" s="86" t="s">
        <v>512</v>
      </c>
      <c r="P103" s="176" t="s">
        <v>346</v>
      </c>
      <c r="Q103" s="86" t="s">
        <v>343</v>
      </c>
      <c r="R103" s="176" t="str">
        <f t="shared" ref="R103:R106" si="5">+"Jefe "&amp;Q103</f>
        <v>Jefe Oficina de Control Interno Disciplinario</v>
      </c>
      <c r="S103" s="87" t="s">
        <v>346</v>
      </c>
      <c r="T103" s="177" t="s">
        <v>347</v>
      </c>
      <c r="U103" s="92">
        <v>1</v>
      </c>
      <c r="V103" s="136">
        <f>+VLOOKUP(AV103,Hoja1!$P$6:$R$26,3,FALSE)</f>
        <v>1.276595744680851E-3</v>
      </c>
      <c r="W103" s="75"/>
      <c r="X103" s="89" t="s">
        <v>1568</v>
      </c>
      <c r="Y103" s="89"/>
      <c r="Z103" s="89"/>
      <c r="AA103" s="89"/>
      <c r="AB103" s="89"/>
      <c r="AC103" s="89"/>
      <c r="AD103" s="89"/>
      <c r="AE103" s="75"/>
      <c r="AF103" s="89" t="s">
        <v>98</v>
      </c>
      <c r="AG103" s="89" t="s">
        <v>533</v>
      </c>
      <c r="AH103" s="89" t="s">
        <v>104</v>
      </c>
      <c r="AI103" s="89" t="s">
        <v>50</v>
      </c>
      <c r="AJ103" s="89"/>
      <c r="AK103" s="89"/>
      <c r="AL103" s="89"/>
      <c r="AM103" s="89"/>
      <c r="AN103" s="89"/>
      <c r="AO103" s="90" t="s">
        <v>1568</v>
      </c>
      <c r="AP103" s="93"/>
      <c r="AQ103" s="93"/>
      <c r="AR103" s="93"/>
      <c r="AS103" s="93"/>
      <c r="AT103" s="94"/>
      <c r="AU103" s="91" t="s">
        <v>1568</v>
      </c>
      <c r="AV103" s="176" t="str">
        <f t="shared" si="3"/>
        <v>Gestión</v>
      </c>
      <c r="AW103" s="80"/>
      <c r="AX103" s="80"/>
      <c r="AY103" s="80"/>
      <c r="AZ103" s="80"/>
      <c r="BA103" s="80"/>
      <c r="BB103" s="80"/>
      <c r="BC103" s="80"/>
      <c r="BD103" s="80"/>
      <c r="BE103" s="80"/>
      <c r="BF103" s="80"/>
      <c r="BG103" s="80"/>
      <c r="BH103" s="80"/>
      <c r="BI103" s="80"/>
      <c r="BJ103" s="80"/>
      <c r="BK103" s="80"/>
    </row>
    <row r="104" spans="1:63" s="78" customFormat="1" ht="39.75" customHeight="1" x14ac:dyDescent="0.25">
      <c r="A104" s="86">
        <v>6</v>
      </c>
      <c r="B104" s="86" t="s">
        <v>1596</v>
      </c>
      <c r="C104" s="75"/>
      <c r="D104" s="86" t="s">
        <v>257</v>
      </c>
      <c r="E104" s="86" t="s">
        <v>258</v>
      </c>
      <c r="F104" s="86" t="s">
        <v>1005</v>
      </c>
      <c r="G104" s="86" t="s">
        <v>998</v>
      </c>
      <c r="H104" s="75"/>
      <c r="I104" s="86" t="s">
        <v>1720</v>
      </c>
      <c r="J104" s="86" t="s">
        <v>1596</v>
      </c>
      <c r="K104" s="75"/>
      <c r="L104" s="86" t="s">
        <v>512</v>
      </c>
      <c r="M104" s="86" t="s">
        <v>512</v>
      </c>
      <c r="N104" s="86" t="s">
        <v>512</v>
      </c>
      <c r="O104" s="86" t="s">
        <v>512</v>
      </c>
      <c r="P104" s="176" t="s">
        <v>348</v>
      </c>
      <c r="Q104" s="86" t="s">
        <v>343</v>
      </c>
      <c r="R104" s="176" t="str">
        <f t="shared" si="5"/>
        <v>Jefe Oficina de Control Interno Disciplinario</v>
      </c>
      <c r="S104" s="87" t="s">
        <v>348</v>
      </c>
      <c r="T104" s="177" t="s">
        <v>349</v>
      </c>
      <c r="U104" s="92">
        <v>0.2</v>
      </c>
      <c r="V104" s="136">
        <f>+VLOOKUP(AV104,Hoja1!$P$6:$R$26,3,FALSE)</f>
        <v>1.276595744680851E-3</v>
      </c>
      <c r="W104" s="75"/>
      <c r="X104" s="89" t="s">
        <v>1568</v>
      </c>
      <c r="Y104" s="89"/>
      <c r="Z104" s="89"/>
      <c r="AA104" s="89"/>
      <c r="AB104" s="89"/>
      <c r="AC104" s="89"/>
      <c r="AD104" s="89"/>
      <c r="AE104" s="75"/>
      <c r="AF104" s="89" t="s">
        <v>98</v>
      </c>
      <c r="AG104" s="89" t="s">
        <v>533</v>
      </c>
      <c r="AH104" s="89" t="s">
        <v>71</v>
      </c>
      <c r="AI104" s="89" t="s">
        <v>47</v>
      </c>
      <c r="AJ104" s="89"/>
      <c r="AK104" s="89"/>
      <c r="AL104" s="90" t="s">
        <v>1568</v>
      </c>
      <c r="AM104" s="93"/>
      <c r="AN104" s="93"/>
      <c r="AO104" s="90" t="s">
        <v>1568</v>
      </c>
      <c r="AP104" s="93"/>
      <c r="AQ104" s="93"/>
      <c r="AR104" s="90" t="s">
        <v>1568</v>
      </c>
      <c r="AS104" s="93"/>
      <c r="AT104" s="94"/>
      <c r="AU104" s="91" t="s">
        <v>1568</v>
      </c>
      <c r="AV104" s="176" t="str">
        <f t="shared" si="3"/>
        <v>Gestión</v>
      </c>
      <c r="AW104" s="80"/>
      <c r="AX104" s="80"/>
      <c r="AY104" s="80"/>
      <c r="AZ104" s="80"/>
      <c r="BA104" s="80"/>
      <c r="BB104" s="80"/>
      <c r="BC104" s="80"/>
      <c r="BD104" s="80"/>
      <c r="BE104" s="80"/>
      <c r="BF104" s="80"/>
      <c r="BG104" s="80"/>
      <c r="BH104" s="80"/>
      <c r="BI104" s="80"/>
      <c r="BJ104" s="80"/>
      <c r="BK104" s="80"/>
    </row>
    <row r="105" spans="1:63" s="78" customFormat="1" ht="39.75" customHeight="1" x14ac:dyDescent="0.25">
      <c r="A105" s="86">
        <v>6</v>
      </c>
      <c r="B105" s="86" t="s">
        <v>1596</v>
      </c>
      <c r="C105" s="75"/>
      <c r="D105" s="86" t="s">
        <v>257</v>
      </c>
      <c r="E105" s="86" t="s">
        <v>258</v>
      </c>
      <c r="F105" s="86" t="s">
        <v>1005</v>
      </c>
      <c r="G105" s="86" t="s">
        <v>998</v>
      </c>
      <c r="H105" s="75"/>
      <c r="I105" s="86" t="s">
        <v>1720</v>
      </c>
      <c r="J105" s="86" t="s">
        <v>1596</v>
      </c>
      <c r="K105" s="75"/>
      <c r="L105" s="86" t="s">
        <v>512</v>
      </c>
      <c r="M105" s="86" t="s">
        <v>512</v>
      </c>
      <c r="N105" s="86" t="s">
        <v>512</v>
      </c>
      <c r="O105" s="86" t="s">
        <v>512</v>
      </c>
      <c r="P105" s="176" t="s">
        <v>350</v>
      </c>
      <c r="Q105" s="86" t="s">
        <v>343</v>
      </c>
      <c r="R105" s="176" t="str">
        <f t="shared" si="5"/>
        <v>Jefe Oficina de Control Interno Disciplinario</v>
      </c>
      <c r="S105" s="87" t="s">
        <v>350</v>
      </c>
      <c r="T105" s="177" t="s">
        <v>351</v>
      </c>
      <c r="U105" s="92">
        <v>1</v>
      </c>
      <c r="V105" s="136">
        <f>+VLOOKUP(AV105,Hoja1!$P$6:$R$26,3,FALSE)</f>
        <v>1.276595744680851E-3</v>
      </c>
      <c r="W105" s="75"/>
      <c r="X105" s="89" t="s">
        <v>1568</v>
      </c>
      <c r="Y105" s="89"/>
      <c r="Z105" s="89"/>
      <c r="AA105" s="89"/>
      <c r="AB105" s="89"/>
      <c r="AC105" s="89"/>
      <c r="AD105" s="89"/>
      <c r="AE105" s="75"/>
      <c r="AF105" s="89" t="s">
        <v>98</v>
      </c>
      <c r="AG105" s="89" t="s">
        <v>533</v>
      </c>
      <c r="AH105" s="89" t="s">
        <v>71</v>
      </c>
      <c r="AI105" s="89" t="s">
        <v>47</v>
      </c>
      <c r="AJ105" s="89"/>
      <c r="AK105" s="89"/>
      <c r="AL105" s="90" t="s">
        <v>1568</v>
      </c>
      <c r="AM105" s="93"/>
      <c r="AN105" s="93"/>
      <c r="AO105" s="90" t="s">
        <v>1568</v>
      </c>
      <c r="AP105" s="93"/>
      <c r="AQ105" s="93"/>
      <c r="AR105" s="90" t="s">
        <v>1568</v>
      </c>
      <c r="AS105" s="93"/>
      <c r="AT105" s="94"/>
      <c r="AU105" s="91" t="s">
        <v>1568</v>
      </c>
      <c r="AV105" s="176" t="str">
        <f t="shared" si="3"/>
        <v>Gestión</v>
      </c>
      <c r="AW105" s="80"/>
      <c r="AX105" s="80"/>
      <c r="AY105" s="80"/>
      <c r="AZ105" s="80"/>
      <c r="BA105" s="80"/>
      <c r="BB105" s="80"/>
      <c r="BC105" s="80"/>
      <c r="BD105" s="80"/>
      <c r="BE105" s="80"/>
      <c r="BF105" s="80"/>
      <c r="BG105" s="80"/>
      <c r="BH105" s="80"/>
      <c r="BI105" s="80"/>
      <c r="BJ105" s="80"/>
      <c r="BK105" s="80"/>
    </row>
    <row r="106" spans="1:63" s="78" customFormat="1" ht="39.75" customHeight="1" x14ac:dyDescent="0.25">
      <c r="A106" s="86">
        <v>6</v>
      </c>
      <c r="B106" s="86" t="s">
        <v>1596</v>
      </c>
      <c r="C106" s="75"/>
      <c r="D106" s="86" t="s">
        <v>257</v>
      </c>
      <c r="E106" s="86" t="s">
        <v>258</v>
      </c>
      <c r="F106" s="86" t="s">
        <v>1005</v>
      </c>
      <c r="G106" s="86" t="s">
        <v>998</v>
      </c>
      <c r="H106" s="75"/>
      <c r="I106" s="86" t="s">
        <v>1720</v>
      </c>
      <c r="J106" s="86" t="s">
        <v>1596</v>
      </c>
      <c r="K106" s="75"/>
      <c r="L106" s="86" t="s">
        <v>512</v>
      </c>
      <c r="M106" s="86" t="s">
        <v>512</v>
      </c>
      <c r="N106" s="86" t="s">
        <v>512</v>
      </c>
      <c r="O106" s="86" t="s">
        <v>512</v>
      </c>
      <c r="P106" s="176" t="s">
        <v>352</v>
      </c>
      <c r="Q106" s="86" t="s">
        <v>343</v>
      </c>
      <c r="R106" s="176" t="str">
        <f t="shared" si="5"/>
        <v>Jefe Oficina de Control Interno Disciplinario</v>
      </c>
      <c r="S106" s="87" t="s">
        <v>352</v>
      </c>
      <c r="T106" s="177" t="s">
        <v>353</v>
      </c>
      <c r="U106" s="92">
        <v>1</v>
      </c>
      <c r="V106" s="136">
        <f>+VLOOKUP(AV106,Hoja1!$P$6:$R$26,3,FALSE)</f>
        <v>1.276595744680851E-3</v>
      </c>
      <c r="W106" s="75"/>
      <c r="X106" s="89" t="s">
        <v>1568</v>
      </c>
      <c r="Y106" s="89"/>
      <c r="Z106" s="89"/>
      <c r="AA106" s="89"/>
      <c r="AB106" s="89"/>
      <c r="AC106" s="89"/>
      <c r="AD106" s="89"/>
      <c r="AE106" s="75"/>
      <c r="AF106" s="89" t="s">
        <v>98</v>
      </c>
      <c r="AG106" s="89" t="s">
        <v>533</v>
      </c>
      <c r="AH106" s="89" t="s">
        <v>104</v>
      </c>
      <c r="AI106" s="89" t="s">
        <v>50</v>
      </c>
      <c r="AJ106" s="89"/>
      <c r="AK106" s="89"/>
      <c r="AL106" s="89"/>
      <c r="AM106" s="89"/>
      <c r="AN106" s="89"/>
      <c r="AO106" s="90" t="s">
        <v>1568</v>
      </c>
      <c r="AP106" s="93"/>
      <c r="AQ106" s="93"/>
      <c r="AR106" s="93"/>
      <c r="AS106" s="93"/>
      <c r="AT106" s="94"/>
      <c r="AU106" s="91" t="s">
        <v>1568</v>
      </c>
      <c r="AV106" s="176" t="str">
        <f t="shared" si="3"/>
        <v>Gestión</v>
      </c>
      <c r="AW106" s="80"/>
      <c r="AX106" s="80"/>
      <c r="AY106" s="80"/>
      <c r="AZ106" s="80"/>
      <c r="BA106" s="80"/>
      <c r="BB106" s="80"/>
      <c r="BC106" s="80"/>
      <c r="BD106" s="80"/>
      <c r="BE106" s="80"/>
      <c r="BF106" s="80"/>
      <c r="BG106" s="80"/>
      <c r="BH106" s="80"/>
      <c r="BI106" s="80"/>
      <c r="BJ106" s="80"/>
      <c r="BK106" s="80"/>
    </row>
    <row r="107" spans="1:63" s="78" customFormat="1" ht="39.75" customHeight="1" x14ac:dyDescent="0.25">
      <c r="A107" s="86">
        <v>6</v>
      </c>
      <c r="B107" s="86" t="s">
        <v>1596</v>
      </c>
      <c r="C107" s="75"/>
      <c r="D107" s="86" t="s">
        <v>257</v>
      </c>
      <c r="E107" s="86" t="s">
        <v>258</v>
      </c>
      <c r="F107" s="86" t="s">
        <v>1029</v>
      </c>
      <c r="G107" s="86" t="s">
        <v>1019</v>
      </c>
      <c r="H107" s="75"/>
      <c r="I107" s="86" t="s">
        <v>1720</v>
      </c>
      <c r="J107" s="86" t="s">
        <v>1596</v>
      </c>
      <c r="K107" s="75"/>
      <c r="L107" s="86" t="s">
        <v>501</v>
      </c>
      <c r="M107" s="86" t="s">
        <v>515</v>
      </c>
      <c r="N107" s="86" t="s">
        <v>503</v>
      </c>
      <c r="O107" s="86" t="s">
        <v>504</v>
      </c>
      <c r="P107" s="176" t="s">
        <v>292</v>
      </c>
      <c r="Q107" s="86" t="s">
        <v>291</v>
      </c>
      <c r="R107" s="176" t="str">
        <f t="shared" ref="R107:R134" si="6">+"Director(a) "&amp;MID(Q107,14,100)</f>
        <v>Director(a) Abastecimiento</v>
      </c>
      <c r="S107" s="87" t="s">
        <v>292</v>
      </c>
      <c r="T107" s="177" t="s">
        <v>293</v>
      </c>
      <c r="U107" s="88">
        <v>8</v>
      </c>
      <c r="V107" s="136">
        <f>+VLOOKUP(AV107,Hoja1!$P$6:$R$26,3,FALSE)</f>
        <v>8.4210526315789489E-3</v>
      </c>
      <c r="W107" s="75"/>
      <c r="X107" s="89" t="s">
        <v>1568</v>
      </c>
      <c r="Y107" s="89"/>
      <c r="Z107" s="89"/>
      <c r="AA107" s="89" t="s">
        <v>1568</v>
      </c>
      <c r="AB107" s="89" t="s">
        <v>1568</v>
      </c>
      <c r="AC107" s="89"/>
      <c r="AD107" s="89"/>
      <c r="AE107" s="75"/>
      <c r="AF107" s="89" t="s">
        <v>98</v>
      </c>
      <c r="AG107" s="89" t="s">
        <v>519</v>
      </c>
      <c r="AH107" s="89" t="s">
        <v>513</v>
      </c>
      <c r="AI107" s="89" t="s">
        <v>40</v>
      </c>
      <c r="AJ107" s="89"/>
      <c r="AK107" s="90" t="s">
        <v>1568</v>
      </c>
      <c r="AL107" s="93"/>
      <c r="AM107" s="90" t="s">
        <v>1568</v>
      </c>
      <c r="AN107" s="93"/>
      <c r="AO107" s="90" t="s">
        <v>1568</v>
      </c>
      <c r="AP107" s="93"/>
      <c r="AQ107" s="90" t="s">
        <v>1568</v>
      </c>
      <c r="AR107" s="93"/>
      <c r="AS107" s="90" t="s">
        <v>1568</v>
      </c>
      <c r="AT107" s="94"/>
      <c r="AU107" s="91" t="s">
        <v>1568</v>
      </c>
      <c r="AV107" s="176" t="str">
        <f t="shared" si="3"/>
        <v>Productox</v>
      </c>
      <c r="AW107" s="80"/>
      <c r="AX107" s="80"/>
      <c r="AY107" s="80"/>
      <c r="AZ107" s="80"/>
      <c r="BA107" s="80"/>
      <c r="BB107" s="80"/>
      <c r="BC107" s="80"/>
      <c r="BD107" s="80"/>
      <c r="BE107" s="80"/>
      <c r="BF107" s="80"/>
      <c r="BG107" s="80"/>
      <c r="BH107" s="80"/>
      <c r="BI107" s="80"/>
      <c r="BJ107" s="80"/>
      <c r="BK107" s="80"/>
    </row>
    <row r="108" spans="1:63" s="78" customFormat="1" ht="39.75" customHeight="1" x14ac:dyDescent="0.25">
      <c r="A108" s="86">
        <v>6</v>
      </c>
      <c r="B108" s="86" t="s">
        <v>1596</v>
      </c>
      <c r="C108" s="75"/>
      <c r="D108" s="86" t="s">
        <v>257</v>
      </c>
      <c r="E108" s="86" t="s">
        <v>258</v>
      </c>
      <c r="F108" s="86" t="s">
        <v>1029</v>
      </c>
      <c r="G108" s="86" t="s">
        <v>1019</v>
      </c>
      <c r="H108" s="75"/>
      <c r="I108" s="86" t="s">
        <v>1720</v>
      </c>
      <c r="J108" s="86" t="s">
        <v>1596</v>
      </c>
      <c r="K108" s="75"/>
      <c r="L108" s="86" t="s">
        <v>501</v>
      </c>
      <c r="M108" s="86" t="s">
        <v>515</v>
      </c>
      <c r="N108" s="86" t="s">
        <v>503</v>
      </c>
      <c r="O108" s="86" t="s">
        <v>504</v>
      </c>
      <c r="P108" s="176" t="s">
        <v>294</v>
      </c>
      <c r="Q108" s="86" t="s">
        <v>291</v>
      </c>
      <c r="R108" s="176" t="str">
        <f t="shared" si="6"/>
        <v>Director(a) Abastecimiento</v>
      </c>
      <c r="S108" s="87" t="s">
        <v>294</v>
      </c>
      <c r="T108" s="177" t="s">
        <v>295</v>
      </c>
      <c r="U108" s="88">
        <v>70</v>
      </c>
      <c r="V108" s="136">
        <f>+VLOOKUP(AV108,Hoja1!$P$6:$R$26,3,FALSE)</f>
        <v>8.4210526315789489E-3</v>
      </c>
      <c r="W108" s="75"/>
      <c r="X108" s="89" t="s">
        <v>1568</v>
      </c>
      <c r="Y108" s="89"/>
      <c r="Z108" s="89"/>
      <c r="AA108" s="89" t="s">
        <v>1568</v>
      </c>
      <c r="AB108" s="89" t="s">
        <v>1568</v>
      </c>
      <c r="AC108" s="89"/>
      <c r="AD108" s="89"/>
      <c r="AE108" s="75"/>
      <c r="AF108" s="89" t="s">
        <v>98</v>
      </c>
      <c r="AG108" s="89" t="s">
        <v>519</v>
      </c>
      <c r="AH108" s="89" t="s">
        <v>71</v>
      </c>
      <c r="AI108" s="89" t="s">
        <v>47</v>
      </c>
      <c r="AJ108" s="89"/>
      <c r="AK108" s="89"/>
      <c r="AL108" s="90" t="s">
        <v>1568</v>
      </c>
      <c r="AM108" s="93"/>
      <c r="AN108" s="93"/>
      <c r="AO108" s="90" t="s">
        <v>1568</v>
      </c>
      <c r="AP108" s="93"/>
      <c r="AQ108" s="93"/>
      <c r="AR108" s="90" t="s">
        <v>1568</v>
      </c>
      <c r="AS108" s="93"/>
      <c r="AT108" s="94"/>
      <c r="AU108" s="91" t="s">
        <v>1568</v>
      </c>
      <c r="AV108" s="176" t="str">
        <f t="shared" si="3"/>
        <v>Productox</v>
      </c>
      <c r="AW108" s="80"/>
      <c r="AX108" s="80"/>
      <c r="AY108" s="80"/>
      <c r="AZ108" s="80"/>
      <c r="BA108" s="80"/>
      <c r="BB108" s="80"/>
      <c r="BC108" s="80"/>
      <c r="BD108" s="80"/>
      <c r="BE108" s="80"/>
      <c r="BF108" s="80"/>
      <c r="BG108" s="80"/>
      <c r="BH108" s="80"/>
      <c r="BI108" s="80"/>
      <c r="BJ108" s="80"/>
      <c r="BK108" s="80"/>
    </row>
    <row r="109" spans="1:63" s="78" customFormat="1" ht="39.75" customHeight="1" x14ac:dyDescent="0.25">
      <c r="A109" s="86">
        <v>6</v>
      </c>
      <c r="B109" s="86" t="s">
        <v>1596</v>
      </c>
      <c r="C109" s="75"/>
      <c r="D109" s="86" t="s">
        <v>257</v>
      </c>
      <c r="E109" s="86" t="s">
        <v>258</v>
      </c>
      <c r="F109" s="86" t="s">
        <v>1029</v>
      </c>
      <c r="G109" s="86" t="s">
        <v>1019</v>
      </c>
      <c r="H109" s="75"/>
      <c r="I109" s="86" t="s">
        <v>1720</v>
      </c>
      <c r="J109" s="86" t="s">
        <v>1596</v>
      </c>
      <c r="K109" s="75"/>
      <c r="L109" s="86" t="s">
        <v>1332</v>
      </c>
      <c r="M109" s="86" t="s">
        <v>995</v>
      </c>
      <c r="N109" s="86" t="s">
        <v>1626</v>
      </c>
      <c r="O109" s="86" t="s">
        <v>1605</v>
      </c>
      <c r="P109" s="176" t="s">
        <v>296</v>
      </c>
      <c r="Q109" s="86" t="s">
        <v>291</v>
      </c>
      <c r="R109" s="176" t="str">
        <f t="shared" si="6"/>
        <v>Director(a) Abastecimiento</v>
      </c>
      <c r="S109" s="87" t="s">
        <v>296</v>
      </c>
      <c r="T109" s="177" t="s">
        <v>297</v>
      </c>
      <c r="U109" s="92">
        <v>1</v>
      </c>
      <c r="V109" s="136">
        <f>+VLOOKUP(AV109,Hoja1!$P$6:$R$26,3,FALSE)</f>
        <v>5.5813953488372094E-3</v>
      </c>
      <c r="W109" s="75"/>
      <c r="X109" s="89" t="s">
        <v>1568</v>
      </c>
      <c r="Y109" s="89" t="s">
        <v>1568</v>
      </c>
      <c r="Z109" s="89"/>
      <c r="AA109" s="89" t="s">
        <v>1568</v>
      </c>
      <c r="AB109" s="89"/>
      <c r="AC109" s="89"/>
      <c r="AD109" s="89"/>
      <c r="AE109" s="75"/>
      <c r="AF109" s="89" t="s">
        <v>98</v>
      </c>
      <c r="AG109" s="89" t="s">
        <v>533</v>
      </c>
      <c r="AH109" s="89" t="s">
        <v>84</v>
      </c>
      <c r="AI109" s="89" t="s">
        <v>47</v>
      </c>
      <c r="AJ109" s="89"/>
      <c r="AK109" s="89"/>
      <c r="AL109" s="90" t="s">
        <v>1568</v>
      </c>
      <c r="AM109" s="90" t="s">
        <v>1568</v>
      </c>
      <c r="AN109" s="90" t="s">
        <v>1568</v>
      </c>
      <c r="AO109" s="90" t="s">
        <v>1568</v>
      </c>
      <c r="AP109" s="90" t="s">
        <v>1568</v>
      </c>
      <c r="AQ109" s="90" t="s">
        <v>1568</v>
      </c>
      <c r="AR109" s="90" t="s">
        <v>1568</v>
      </c>
      <c r="AS109" s="90" t="s">
        <v>1568</v>
      </c>
      <c r="AT109" s="91" t="s">
        <v>1568</v>
      </c>
      <c r="AU109" s="91" t="s">
        <v>1568</v>
      </c>
      <c r="AV109" s="176" t="str">
        <f t="shared" si="3"/>
        <v>Gestiónx</v>
      </c>
      <c r="AW109" s="80"/>
      <c r="AX109" s="80"/>
      <c r="AY109" s="80"/>
      <c r="AZ109" s="80"/>
      <c r="BA109" s="80"/>
      <c r="BB109" s="80"/>
      <c r="BC109" s="80"/>
      <c r="BD109" s="80"/>
      <c r="BE109" s="80"/>
      <c r="BF109" s="80"/>
      <c r="BG109" s="80"/>
      <c r="BH109" s="80"/>
      <c r="BI109" s="80"/>
      <c r="BJ109" s="80"/>
      <c r="BK109" s="80"/>
    </row>
    <row r="110" spans="1:63" s="78" customFormat="1" ht="39.75" customHeight="1" x14ac:dyDescent="0.25">
      <c r="A110" s="86">
        <v>6</v>
      </c>
      <c r="B110" s="86" t="s">
        <v>1596</v>
      </c>
      <c r="C110" s="75"/>
      <c r="D110" s="86" t="s">
        <v>257</v>
      </c>
      <c r="E110" s="86" t="s">
        <v>258</v>
      </c>
      <c r="F110" s="86" t="s">
        <v>1029</v>
      </c>
      <c r="G110" s="86" t="s">
        <v>1019</v>
      </c>
      <c r="H110" s="75"/>
      <c r="I110" s="86" t="s">
        <v>1720</v>
      </c>
      <c r="J110" s="86" t="s">
        <v>1596</v>
      </c>
      <c r="K110" s="75"/>
      <c r="L110" s="86" t="s">
        <v>512</v>
      </c>
      <c r="M110" s="86" t="s">
        <v>512</v>
      </c>
      <c r="N110" s="86" t="s">
        <v>512</v>
      </c>
      <c r="O110" s="86" t="s">
        <v>512</v>
      </c>
      <c r="P110" s="176" t="s">
        <v>298</v>
      </c>
      <c r="Q110" s="86" t="s">
        <v>291</v>
      </c>
      <c r="R110" s="176" t="str">
        <f t="shared" si="6"/>
        <v>Director(a) Abastecimiento</v>
      </c>
      <c r="S110" s="87" t="s">
        <v>298</v>
      </c>
      <c r="T110" s="177" t="s">
        <v>1059</v>
      </c>
      <c r="U110" s="92">
        <v>0.95</v>
      </c>
      <c r="V110" s="136">
        <f>+VLOOKUP(AV110,Hoja1!$P$6:$R$26,3,FALSE)</f>
        <v>1.276595744680851E-3</v>
      </c>
      <c r="W110" s="75"/>
      <c r="X110" s="89" t="s">
        <v>1568</v>
      </c>
      <c r="Y110" s="89"/>
      <c r="Z110" s="89"/>
      <c r="AA110" s="89"/>
      <c r="AB110" s="89"/>
      <c r="AC110" s="89"/>
      <c r="AD110" s="89"/>
      <c r="AE110" s="75"/>
      <c r="AF110" s="89" t="s">
        <v>98</v>
      </c>
      <c r="AG110" s="89" t="s">
        <v>533</v>
      </c>
      <c r="AH110" s="89" t="s">
        <v>84</v>
      </c>
      <c r="AI110" s="89" t="s">
        <v>53</v>
      </c>
      <c r="AJ110" s="89"/>
      <c r="AK110" s="89"/>
      <c r="AL110" s="89"/>
      <c r="AM110" s="89"/>
      <c r="AN110" s="89"/>
      <c r="AO110" s="89"/>
      <c r="AP110" s="90" t="s">
        <v>1568</v>
      </c>
      <c r="AQ110" s="90" t="s">
        <v>1568</v>
      </c>
      <c r="AR110" s="90" t="s">
        <v>1568</v>
      </c>
      <c r="AS110" s="90" t="s">
        <v>1568</v>
      </c>
      <c r="AT110" s="91" t="s">
        <v>1568</v>
      </c>
      <c r="AU110" s="91" t="s">
        <v>1568</v>
      </c>
      <c r="AV110" s="176" t="str">
        <f t="shared" si="3"/>
        <v>Gestión</v>
      </c>
      <c r="AW110" s="80"/>
      <c r="AX110" s="80"/>
      <c r="AY110" s="80"/>
      <c r="AZ110" s="80"/>
      <c r="BA110" s="80"/>
      <c r="BB110" s="80"/>
      <c r="BC110" s="80"/>
      <c r="BD110" s="80"/>
      <c r="BE110" s="80"/>
      <c r="BF110" s="80"/>
      <c r="BG110" s="80"/>
      <c r="BH110" s="80"/>
      <c r="BI110" s="80"/>
      <c r="BJ110" s="80"/>
      <c r="BK110" s="80"/>
    </row>
    <row r="111" spans="1:63" s="78" customFormat="1" ht="39.75" customHeight="1" x14ac:dyDescent="0.25">
      <c r="A111" s="86">
        <v>6</v>
      </c>
      <c r="B111" s="86" t="s">
        <v>1596</v>
      </c>
      <c r="C111" s="75"/>
      <c r="D111" s="86" t="s">
        <v>257</v>
      </c>
      <c r="E111" s="86" t="s">
        <v>258</v>
      </c>
      <c r="F111" s="86" t="s">
        <v>1029</v>
      </c>
      <c r="G111" s="86" t="s">
        <v>1019</v>
      </c>
      <c r="H111" s="75"/>
      <c r="I111" s="86" t="s">
        <v>1720</v>
      </c>
      <c r="J111" s="86" t="s">
        <v>1596</v>
      </c>
      <c r="K111" s="75"/>
      <c r="L111" s="86" t="s">
        <v>512</v>
      </c>
      <c r="M111" s="86" t="s">
        <v>512</v>
      </c>
      <c r="N111" s="86" t="s">
        <v>512</v>
      </c>
      <c r="O111" s="86" t="s">
        <v>512</v>
      </c>
      <c r="P111" s="176" t="s">
        <v>299</v>
      </c>
      <c r="Q111" s="86" t="s">
        <v>291</v>
      </c>
      <c r="R111" s="176" t="str">
        <f t="shared" si="6"/>
        <v>Director(a) Abastecimiento</v>
      </c>
      <c r="S111" s="87" t="s">
        <v>299</v>
      </c>
      <c r="T111" s="177" t="s">
        <v>300</v>
      </c>
      <c r="U111" s="92">
        <v>1</v>
      </c>
      <c r="V111" s="136">
        <f>+VLOOKUP(AV111,Hoja1!$P$6:$R$26,3,FALSE)</f>
        <v>1.276595744680851E-3</v>
      </c>
      <c r="W111" s="75"/>
      <c r="X111" s="89" t="s">
        <v>1568</v>
      </c>
      <c r="Y111" s="89"/>
      <c r="Z111" s="89"/>
      <c r="AA111" s="89"/>
      <c r="AB111" s="89"/>
      <c r="AC111" s="89"/>
      <c r="AD111" s="89"/>
      <c r="AE111" s="75"/>
      <c r="AF111" s="89" t="s">
        <v>98</v>
      </c>
      <c r="AG111" s="89" t="s">
        <v>533</v>
      </c>
      <c r="AH111" s="89" t="s">
        <v>84</v>
      </c>
      <c r="AI111" s="89" t="s">
        <v>46</v>
      </c>
      <c r="AJ111" s="90" t="s">
        <v>1568</v>
      </c>
      <c r="AK111" s="90" t="s">
        <v>1568</v>
      </c>
      <c r="AL111" s="90" t="s">
        <v>1568</v>
      </c>
      <c r="AM111" s="90" t="s">
        <v>1568</v>
      </c>
      <c r="AN111" s="90" t="s">
        <v>1568</v>
      </c>
      <c r="AO111" s="90" t="s">
        <v>1568</v>
      </c>
      <c r="AP111" s="90" t="s">
        <v>1568</v>
      </c>
      <c r="AQ111" s="90" t="s">
        <v>1568</v>
      </c>
      <c r="AR111" s="90" t="s">
        <v>1568</v>
      </c>
      <c r="AS111" s="90" t="s">
        <v>1568</v>
      </c>
      <c r="AT111" s="91" t="s">
        <v>1568</v>
      </c>
      <c r="AU111" s="91" t="s">
        <v>1568</v>
      </c>
      <c r="AV111" s="176" t="str">
        <f t="shared" si="3"/>
        <v>Gestión</v>
      </c>
      <c r="AW111" s="80"/>
      <c r="AX111" s="80"/>
      <c r="AY111" s="80"/>
      <c r="AZ111" s="80"/>
      <c r="BA111" s="80"/>
      <c r="BB111" s="80"/>
      <c r="BC111" s="80"/>
      <c r="BD111" s="80"/>
      <c r="BE111" s="80"/>
      <c r="BF111" s="80"/>
      <c r="BG111" s="80"/>
      <c r="BH111" s="80"/>
      <c r="BI111" s="80"/>
      <c r="BJ111" s="80"/>
      <c r="BK111" s="80"/>
    </row>
    <row r="112" spans="1:63" s="78" customFormat="1" ht="39.75" customHeight="1" x14ac:dyDescent="0.25">
      <c r="A112" s="86">
        <v>6</v>
      </c>
      <c r="B112" s="86" t="s">
        <v>1596</v>
      </c>
      <c r="C112" s="75"/>
      <c r="D112" s="86" t="s">
        <v>257</v>
      </c>
      <c r="E112" s="86" t="s">
        <v>258</v>
      </c>
      <c r="F112" s="86" t="s">
        <v>1029</v>
      </c>
      <c r="G112" s="86" t="s">
        <v>1019</v>
      </c>
      <c r="H112" s="75"/>
      <c r="I112" s="86" t="s">
        <v>1720</v>
      </c>
      <c r="J112" s="86" t="s">
        <v>1596</v>
      </c>
      <c r="K112" s="75"/>
      <c r="L112" s="86" t="s">
        <v>512</v>
      </c>
      <c r="M112" s="86" t="s">
        <v>512</v>
      </c>
      <c r="N112" s="86" t="s">
        <v>512</v>
      </c>
      <c r="O112" s="86" t="s">
        <v>512</v>
      </c>
      <c r="P112" s="176" t="s">
        <v>301</v>
      </c>
      <c r="Q112" s="86" t="s">
        <v>291</v>
      </c>
      <c r="R112" s="176" t="str">
        <f t="shared" si="6"/>
        <v>Director(a) Abastecimiento</v>
      </c>
      <c r="S112" s="87" t="s">
        <v>301</v>
      </c>
      <c r="T112" s="177" t="s">
        <v>1034</v>
      </c>
      <c r="U112" s="92">
        <v>0.98</v>
      </c>
      <c r="V112" s="136">
        <f>+VLOOKUP(AV112,Hoja1!$P$6:$R$26,3,FALSE)</f>
        <v>1.276595744680851E-3</v>
      </c>
      <c r="W112" s="75"/>
      <c r="X112" s="89" t="s">
        <v>1568</v>
      </c>
      <c r="Y112" s="89" t="s">
        <v>1568</v>
      </c>
      <c r="Z112" s="89"/>
      <c r="AA112" s="89"/>
      <c r="AB112" s="89"/>
      <c r="AC112" s="89"/>
      <c r="AD112" s="89"/>
      <c r="AE112" s="75"/>
      <c r="AF112" s="89" t="s">
        <v>98</v>
      </c>
      <c r="AG112" s="89" t="s">
        <v>533</v>
      </c>
      <c r="AH112" s="89" t="s">
        <v>84</v>
      </c>
      <c r="AI112" s="89" t="s">
        <v>47</v>
      </c>
      <c r="AJ112" s="89"/>
      <c r="AK112" s="89"/>
      <c r="AL112" s="90" t="s">
        <v>1568</v>
      </c>
      <c r="AM112" s="90" t="s">
        <v>1568</v>
      </c>
      <c r="AN112" s="90" t="s">
        <v>1568</v>
      </c>
      <c r="AO112" s="90" t="s">
        <v>1568</v>
      </c>
      <c r="AP112" s="90" t="s">
        <v>1568</v>
      </c>
      <c r="AQ112" s="90" t="s">
        <v>1568</v>
      </c>
      <c r="AR112" s="90" t="s">
        <v>1568</v>
      </c>
      <c r="AS112" s="90" t="s">
        <v>1568</v>
      </c>
      <c r="AT112" s="91" t="s">
        <v>1568</v>
      </c>
      <c r="AU112" s="91" t="s">
        <v>1568</v>
      </c>
      <c r="AV112" s="176" t="str">
        <f t="shared" si="3"/>
        <v>Gestión</v>
      </c>
      <c r="AW112" s="80"/>
      <c r="AX112" s="80"/>
      <c r="AY112" s="80"/>
      <c r="AZ112" s="80"/>
      <c r="BA112" s="80"/>
      <c r="BB112" s="80"/>
      <c r="BC112" s="80"/>
      <c r="BD112" s="80"/>
      <c r="BE112" s="80"/>
      <c r="BF112" s="80"/>
      <c r="BG112" s="80"/>
      <c r="BH112" s="80"/>
      <c r="BI112" s="80"/>
      <c r="BJ112" s="80"/>
      <c r="BK112" s="80"/>
    </row>
    <row r="113" spans="1:63" s="78" customFormat="1" ht="39.75" customHeight="1" x14ac:dyDescent="0.25">
      <c r="A113" s="86">
        <v>6</v>
      </c>
      <c r="B113" s="86" t="s">
        <v>1596</v>
      </c>
      <c r="C113" s="75"/>
      <c r="D113" s="86" t="s">
        <v>257</v>
      </c>
      <c r="E113" s="86" t="s">
        <v>258</v>
      </c>
      <c r="F113" s="86" t="s">
        <v>1029</v>
      </c>
      <c r="G113" s="86" t="s">
        <v>1019</v>
      </c>
      <c r="H113" s="75"/>
      <c r="I113" s="86" t="s">
        <v>1720</v>
      </c>
      <c r="J113" s="86" t="s">
        <v>1596</v>
      </c>
      <c r="K113" s="75"/>
      <c r="L113" s="86" t="s">
        <v>512</v>
      </c>
      <c r="M113" s="86" t="s">
        <v>512</v>
      </c>
      <c r="N113" s="86" t="s">
        <v>512</v>
      </c>
      <c r="O113" s="86" t="s">
        <v>512</v>
      </c>
      <c r="P113" s="176" t="s">
        <v>302</v>
      </c>
      <c r="Q113" s="86" t="s">
        <v>291</v>
      </c>
      <c r="R113" s="176" t="str">
        <f t="shared" si="6"/>
        <v>Director(a) Abastecimiento</v>
      </c>
      <c r="S113" s="87" t="s">
        <v>302</v>
      </c>
      <c r="T113" s="177" t="s">
        <v>1359</v>
      </c>
      <c r="U113" s="92">
        <v>1</v>
      </c>
      <c r="V113" s="136">
        <f>+VLOOKUP(AV113,Hoja1!$P$6:$R$26,3,FALSE)</f>
        <v>1.276595744680851E-3</v>
      </c>
      <c r="W113" s="75"/>
      <c r="X113" s="89" t="s">
        <v>1568</v>
      </c>
      <c r="Y113" s="89"/>
      <c r="Z113" s="89"/>
      <c r="AA113" s="89"/>
      <c r="AB113" s="89"/>
      <c r="AC113" s="89"/>
      <c r="AD113" s="89"/>
      <c r="AE113" s="75"/>
      <c r="AF113" s="89" t="s">
        <v>685</v>
      </c>
      <c r="AG113" s="89" t="s">
        <v>533</v>
      </c>
      <c r="AH113" s="89" t="s">
        <v>84</v>
      </c>
      <c r="AI113" s="89" t="s">
        <v>47</v>
      </c>
      <c r="AJ113" s="89"/>
      <c r="AK113" s="89"/>
      <c r="AL113" s="90" t="s">
        <v>1568</v>
      </c>
      <c r="AM113" s="90" t="s">
        <v>1568</v>
      </c>
      <c r="AN113" s="90" t="s">
        <v>1568</v>
      </c>
      <c r="AO113" s="90" t="s">
        <v>1568</v>
      </c>
      <c r="AP113" s="90" t="s">
        <v>1568</v>
      </c>
      <c r="AQ113" s="90" t="s">
        <v>1568</v>
      </c>
      <c r="AR113" s="90" t="s">
        <v>1568</v>
      </c>
      <c r="AS113" s="90" t="s">
        <v>1568</v>
      </c>
      <c r="AT113" s="91" t="s">
        <v>1568</v>
      </c>
      <c r="AU113" s="91" t="s">
        <v>1568</v>
      </c>
      <c r="AV113" s="176" t="str">
        <f t="shared" si="3"/>
        <v>Gestión</v>
      </c>
      <c r="AW113" s="80"/>
      <c r="AX113" s="80"/>
      <c r="AY113" s="80"/>
      <c r="AZ113" s="80"/>
      <c r="BA113" s="80"/>
      <c r="BB113" s="80"/>
      <c r="BC113" s="80"/>
      <c r="BD113" s="80"/>
      <c r="BE113" s="80"/>
      <c r="BF113" s="80"/>
      <c r="BG113" s="80"/>
      <c r="BH113" s="80"/>
      <c r="BI113" s="80"/>
      <c r="BJ113" s="80"/>
      <c r="BK113" s="80"/>
    </row>
    <row r="114" spans="1:63" s="78" customFormat="1" ht="39.75" customHeight="1" x14ac:dyDescent="0.25">
      <c r="A114" s="86">
        <v>6</v>
      </c>
      <c r="B114" s="86" t="s">
        <v>1596</v>
      </c>
      <c r="C114" s="75"/>
      <c r="D114" s="86" t="s">
        <v>257</v>
      </c>
      <c r="E114" s="86" t="s">
        <v>258</v>
      </c>
      <c r="F114" s="86" t="s">
        <v>1606</v>
      </c>
      <c r="G114" s="86" t="s">
        <v>1554</v>
      </c>
      <c r="H114" s="75"/>
      <c r="I114" s="86" t="s">
        <v>1720</v>
      </c>
      <c r="J114" s="86" t="s">
        <v>1596</v>
      </c>
      <c r="K114" s="75"/>
      <c r="L114" s="86" t="s">
        <v>501</v>
      </c>
      <c r="M114" s="86" t="s">
        <v>515</v>
      </c>
      <c r="N114" s="86" t="s">
        <v>503</v>
      </c>
      <c r="O114" s="86" t="s">
        <v>504</v>
      </c>
      <c r="P114" s="176" t="s">
        <v>260</v>
      </c>
      <c r="Q114" s="86" t="s">
        <v>259</v>
      </c>
      <c r="R114" s="176" t="str">
        <f>+"Director(a) "&amp;MID(Q114,11,100)</f>
        <v>Director(a) Administrativa</v>
      </c>
      <c r="S114" s="87" t="s">
        <v>260</v>
      </c>
      <c r="T114" s="177" t="s">
        <v>261</v>
      </c>
      <c r="U114" s="92">
        <v>0.25</v>
      </c>
      <c r="V114" s="136">
        <f>+VLOOKUP(AV114,Hoja1!$P$6:$R$26,3,FALSE)</f>
        <v>5.5813953488372094E-3</v>
      </c>
      <c r="W114" s="75"/>
      <c r="X114" s="89" t="s">
        <v>1568</v>
      </c>
      <c r="Y114" s="89"/>
      <c r="Z114" s="89"/>
      <c r="AA114" s="89" t="s">
        <v>1568</v>
      </c>
      <c r="AB114" s="89" t="s">
        <v>1568</v>
      </c>
      <c r="AC114" s="89"/>
      <c r="AD114" s="89"/>
      <c r="AE114" s="75"/>
      <c r="AF114" s="89" t="s">
        <v>98</v>
      </c>
      <c r="AG114" s="89" t="s">
        <v>533</v>
      </c>
      <c r="AH114" s="89" t="s">
        <v>1073</v>
      </c>
      <c r="AI114" s="89" t="s">
        <v>48</v>
      </c>
      <c r="AJ114" s="89"/>
      <c r="AK114" s="89"/>
      <c r="AL114" s="89"/>
      <c r="AM114" s="90" t="s">
        <v>1568</v>
      </c>
      <c r="AN114" s="93"/>
      <c r="AO114" s="93"/>
      <c r="AP114" s="93"/>
      <c r="AQ114" s="90" t="s">
        <v>1568</v>
      </c>
      <c r="AR114" s="93"/>
      <c r="AS114" s="93"/>
      <c r="AT114" s="94"/>
      <c r="AU114" s="91" t="s">
        <v>1568</v>
      </c>
      <c r="AV114" s="176" t="str">
        <f t="shared" si="3"/>
        <v>Gestiónx</v>
      </c>
      <c r="AW114" s="80"/>
      <c r="AX114" s="80"/>
      <c r="AY114" s="80"/>
      <c r="AZ114" s="80"/>
      <c r="BA114" s="80"/>
      <c r="BB114" s="80"/>
      <c r="BC114" s="80"/>
      <c r="BD114" s="80"/>
      <c r="BE114" s="80"/>
      <c r="BF114" s="80"/>
      <c r="BG114" s="80"/>
      <c r="BH114" s="80"/>
      <c r="BI114" s="80"/>
      <c r="BJ114" s="80"/>
      <c r="BK114" s="80"/>
    </row>
    <row r="115" spans="1:63" s="78" customFormat="1" ht="39.75" customHeight="1" x14ac:dyDescent="0.25">
      <c r="A115" s="86">
        <v>6</v>
      </c>
      <c r="B115" s="86" t="s">
        <v>1596</v>
      </c>
      <c r="C115" s="75"/>
      <c r="D115" s="86" t="s">
        <v>257</v>
      </c>
      <c r="E115" s="86" t="s">
        <v>258</v>
      </c>
      <c r="F115" s="86" t="s">
        <v>1606</v>
      </c>
      <c r="G115" s="86" t="s">
        <v>1554</v>
      </c>
      <c r="H115" s="75"/>
      <c r="I115" s="86" t="s">
        <v>1720</v>
      </c>
      <c r="J115" s="86" t="s">
        <v>1596</v>
      </c>
      <c r="K115" s="75"/>
      <c r="L115" s="86" t="s">
        <v>501</v>
      </c>
      <c r="M115" s="86" t="s">
        <v>515</v>
      </c>
      <c r="N115" s="86" t="s">
        <v>503</v>
      </c>
      <c r="O115" s="86" t="s">
        <v>504</v>
      </c>
      <c r="P115" s="176" t="s">
        <v>262</v>
      </c>
      <c r="Q115" s="86" t="s">
        <v>259</v>
      </c>
      <c r="R115" s="176" t="str">
        <f t="shared" ref="R115:R132" si="7">+"Director(a) "&amp;MID(Q115,11,100)</f>
        <v>Director(a) Administrativa</v>
      </c>
      <c r="S115" s="87" t="s">
        <v>262</v>
      </c>
      <c r="T115" s="177" t="s">
        <v>263</v>
      </c>
      <c r="U115" s="92">
        <v>0.25</v>
      </c>
      <c r="V115" s="136">
        <f>+VLOOKUP(AV115,Hoja1!$P$6:$R$26,3,FALSE)</f>
        <v>5.5813953488372094E-3</v>
      </c>
      <c r="W115" s="75"/>
      <c r="X115" s="89" t="s">
        <v>1568</v>
      </c>
      <c r="Y115" s="89"/>
      <c r="Z115" s="89"/>
      <c r="AA115" s="89" t="s">
        <v>1568</v>
      </c>
      <c r="AB115" s="89" t="s">
        <v>1568</v>
      </c>
      <c r="AC115" s="89"/>
      <c r="AD115" s="89"/>
      <c r="AE115" s="75"/>
      <c r="AF115" s="89" t="s">
        <v>98</v>
      </c>
      <c r="AG115" s="89" t="s">
        <v>533</v>
      </c>
      <c r="AH115" s="89" t="s">
        <v>71</v>
      </c>
      <c r="AI115" s="89" t="s">
        <v>47</v>
      </c>
      <c r="AJ115" s="89"/>
      <c r="AK115" s="89"/>
      <c r="AL115" s="90" t="s">
        <v>1568</v>
      </c>
      <c r="AM115" s="93"/>
      <c r="AN115" s="93"/>
      <c r="AO115" s="90" t="s">
        <v>1568</v>
      </c>
      <c r="AP115" s="93"/>
      <c r="AQ115" s="93"/>
      <c r="AR115" s="90" t="s">
        <v>1568</v>
      </c>
      <c r="AS115" s="93"/>
      <c r="AT115" s="94"/>
      <c r="AU115" s="91" t="s">
        <v>1568</v>
      </c>
      <c r="AV115" s="176" t="str">
        <f t="shared" si="3"/>
        <v>Gestiónx</v>
      </c>
      <c r="AW115" s="80"/>
      <c r="AX115" s="80"/>
      <c r="AY115" s="80"/>
      <c r="AZ115" s="80"/>
      <c r="BA115" s="80"/>
      <c r="BB115" s="80"/>
      <c r="BC115" s="80"/>
      <c r="BD115" s="80"/>
      <c r="BE115" s="80"/>
      <c r="BF115" s="80"/>
      <c r="BG115" s="80"/>
      <c r="BH115" s="80"/>
      <c r="BI115" s="80"/>
      <c r="BJ115" s="80"/>
      <c r="BK115" s="80"/>
    </row>
    <row r="116" spans="1:63" s="78" customFormat="1" ht="39.75" customHeight="1" x14ac:dyDescent="0.25">
      <c r="A116" s="86">
        <v>6</v>
      </c>
      <c r="B116" s="86" t="s">
        <v>1596</v>
      </c>
      <c r="C116" s="75"/>
      <c r="D116" s="86" t="s">
        <v>257</v>
      </c>
      <c r="E116" s="86" t="s">
        <v>258</v>
      </c>
      <c r="F116" s="86" t="s">
        <v>1606</v>
      </c>
      <c r="G116" s="86" t="s">
        <v>1554</v>
      </c>
      <c r="H116" s="75"/>
      <c r="I116" s="86" t="s">
        <v>1720</v>
      </c>
      <c r="J116" s="86" t="s">
        <v>1596</v>
      </c>
      <c r="K116" s="75"/>
      <c r="L116" s="86" t="s">
        <v>1130</v>
      </c>
      <c r="M116" s="86" t="s">
        <v>1131</v>
      </c>
      <c r="N116" s="86" t="s">
        <v>1627</v>
      </c>
      <c r="O116" s="86" t="s">
        <v>1607</v>
      </c>
      <c r="P116" s="176" t="s">
        <v>264</v>
      </c>
      <c r="Q116" s="86" t="s">
        <v>259</v>
      </c>
      <c r="R116" s="176" t="str">
        <f t="shared" si="7"/>
        <v>Director(a) Administrativa</v>
      </c>
      <c r="S116" s="87" t="s">
        <v>264</v>
      </c>
      <c r="T116" s="177" t="s">
        <v>1160</v>
      </c>
      <c r="U116" s="92">
        <v>0.85</v>
      </c>
      <c r="V116" s="136">
        <f>+VLOOKUP(AV116,Hoja1!$P$6:$R$26,3,FALSE)</f>
        <v>5.5813953488372094E-3</v>
      </c>
      <c r="W116" s="75"/>
      <c r="X116" s="89" t="s">
        <v>1568</v>
      </c>
      <c r="Y116" s="89"/>
      <c r="Z116" s="89"/>
      <c r="AA116" s="89" t="s">
        <v>1568</v>
      </c>
      <c r="AB116" s="89"/>
      <c r="AC116" s="89"/>
      <c r="AD116" s="89"/>
      <c r="AE116" s="75"/>
      <c r="AF116" s="89" t="s">
        <v>98</v>
      </c>
      <c r="AG116" s="89" t="s">
        <v>533</v>
      </c>
      <c r="AH116" s="89" t="s">
        <v>104</v>
      </c>
      <c r="AI116" s="89" t="s">
        <v>50</v>
      </c>
      <c r="AJ116" s="89"/>
      <c r="AK116" s="89"/>
      <c r="AL116" s="89"/>
      <c r="AM116" s="89"/>
      <c r="AN116" s="89"/>
      <c r="AO116" s="90" t="s">
        <v>1568</v>
      </c>
      <c r="AP116" s="93"/>
      <c r="AQ116" s="93"/>
      <c r="AR116" s="93"/>
      <c r="AS116" s="93"/>
      <c r="AT116" s="94"/>
      <c r="AU116" s="91" t="s">
        <v>1568</v>
      </c>
      <c r="AV116" s="176" t="str">
        <f t="shared" si="3"/>
        <v>Gestiónx</v>
      </c>
      <c r="AW116" s="80"/>
      <c r="AX116" s="80"/>
      <c r="AY116" s="80"/>
      <c r="AZ116" s="80"/>
      <c r="BA116" s="80"/>
      <c r="BB116" s="80"/>
      <c r="BC116" s="80"/>
      <c r="BD116" s="80"/>
      <c r="BE116" s="80"/>
      <c r="BF116" s="80"/>
      <c r="BG116" s="80"/>
      <c r="BH116" s="80"/>
      <c r="BI116" s="80"/>
      <c r="BJ116" s="80"/>
      <c r="BK116" s="80"/>
    </row>
    <row r="117" spans="1:63" s="78" customFormat="1" ht="39.75" customHeight="1" x14ac:dyDescent="0.25">
      <c r="A117" s="86">
        <v>6</v>
      </c>
      <c r="B117" s="86" t="s">
        <v>1596</v>
      </c>
      <c r="C117" s="75"/>
      <c r="D117" s="86" t="s">
        <v>257</v>
      </c>
      <c r="E117" s="86" t="s">
        <v>258</v>
      </c>
      <c r="F117" s="86" t="s">
        <v>1606</v>
      </c>
      <c r="G117" s="86" t="s">
        <v>1554</v>
      </c>
      <c r="H117" s="75"/>
      <c r="I117" s="86" t="s">
        <v>1720</v>
      </c>
      <c r="J117" s="86" t="s">
        <v>1596</v>
      </c>
      <c r="K117" s="75"/>
      <c r="L117" s="86" t="s">
        <v>501</v>
      </c>
      <c r="M117" s="86" t="s">
        <v>502</v>
      </c>
      <c r="N117" s="86" t="s">
        <v>503</v>
      </c>
      <c r="O117" s="86" t="s">
        <v>504</v>
      </c>
      <c r="P117" s="176" t="s">
        <v>265</v>
      </c>
      <c r="Q117" s="86" t="s">
        <v>259</v>
      </c>
      <c r="R117" s="176" t="str">
        <f t="shared" si="7"/>
        <v>Director(a) Administrativa</v>
      </c>
      <c r="S117" s="87" t="s">
        <v>265</v>
      </c>
      <c r="T117" s="177" t="s">
        <v>266</v>
      </c>
      <c r="U117" s="88">
        <v>20</v>
      </c>
      <c r="V117" s="136">
        <f>+VLOOKUP(AV117,Hoja1!$P$6:$R$26,3,FALSE)</f>
        <v>9.3023255813953487E-3</v>
      </c>
      <c r="W117" s="75"/>
      <c r="X117" s="89" t="s">
        <v>1568</v>
      </c>
      <c r="Y117" s="89"/>
      <c r="Z117" s="89"/>
      <c r="AA117" s="89" t="s">
        <v>1568</v>
      </c>
      <c r="AB117" s="89"/>
      <c r="AC117" s="89"/>
      <c r="AD117" s="89"/>
      <c r="AE117" s="75"/>
      <c r="AF117" s="89" t="s">
        <v>685</v>
      </c>
      <c r="AG117" s="89" t="s">
        <v>103</v>
      </c>
      <c r="AH117" s="89" t="s">
        <v>71</v>
      </c>
      <c r="AI117" s="89" t="s">
        <v>47</v>
      </c>
      <c r="AJ117" s="89"/>
      <c r="AK117" s="89"/>
      <c r="AL117" s="90" t="s">
        <v>1568</v>
      </c>
      <c r="AM117" s="93"/>
      <c r="AN117" s="93"/>
      <c r="AO117" s="90" t="s">
        <v>1568</v>
      </c>
      <c r="AP117" s="93"/>
      <c r="AQ117" s="93"/>
      <c r="AR117" s="90" t="s">
        <v>1568</v>
      </c>
      <c r="AS117" s="93"/>
      <c r="AT117" s="94"/>
      <c r="AU117" s="91" t="s">
        <v>1568</v>
      </c>
      <c r="AV117" s="176" t="str">
        <f t="shared" si="3"/>
        <v>Resultadox</v>
      </c>
      <c r="AW117" s="80"/>
      <c r="AX117" s="80"/>
      <c r="AY117" s="80"/>
      <c r="AZ117" s="80"/>
      <c r="BA117" s="80"/>
      <c r="BB117" s="80"/>
      <c r="BC117" s="80"/>
      <c r="BD117" s="80"/>
      <c r="BE117" s="80"/>
      <c r="BF117" s="80"/>
      <c r="BG117" s="80"/>
      <c r="BH117" s="80"/>
      <c r="BI117" s="80"/>
      <c r="BJ117" s="80"/>
      <c r="BK117" s="80"/>
    </row>
    <row r="118" spans="1:63" s="78" customFormat="1" ht="39.75" customHeight="1" x14ac:dyDescent="0.25">
      <c r="A118" s="86">
        <v>6</v>
      </c>
      <c r="B118" s="86" t="s">
        <v>1596</v>
      </c>
      <c r="C118" s="75"/>
      <c r="D118" s="86" t="s">
        <v>257</v>
      </c>
      <c r="E118" s="86" t="s">
        <v>258</v>
      </c>
      <c r="F118" s="86" t="s">
        <v>1606</v>
      </c>
      <c r="G118" s="86" t="s">
        <v>1554</v>
      </c>
      <c r="H118" s="75"/>
      <c r="I118" s="86" t="s">
        <v>1720</v>
      </c>
      <c r="J118" s="86" t="s">
        <v>1596</v>
      </c>
      <c r="K118" s="75"/>
      <c r="L118" s="86" t="s">
        <v>1130</v>
      </c>
      <c r="M118" s="86" t="s">
        <v>1131</v>
      </c>
      <c r="N118" s="86" t="s">
        <v>1628</v>
      </c>
      <c r="O118" s="86" t="s">
        <v>1608</v>
      </c>
      <c r="P118" s="176" t="s">
        <v>267</v>
      </c>
      <c r="Q118" s="86" t="s">
        <v>259</v>
      </c>
      <c r="R118" s="176" t="str">
        <f t="shared" si="7"/>
        <v>Director(a) Administrativa</v>
      </c>
      <c r="S118" s="87" t="s">
        <v>267</v>
      </c>
      <c r="T118" s="177" t="s">
        <v>268</v>
      </c>
      <c r="U118" s="92">
        <v>0.6</v>
      </c>
      <c r="V118" s="136">
        <f>+VLOOKUP(AV118,Hoja1!$P$6:$R$26,3,FALSE)</f>
        <v>9.3023255813953487E-3</v>
      </c>
      <c r="W118" s="75"/>
      <c r="X118" s="89" t="s">
        <v>1568</v>
      </c>
      <c r="Y118" s="89"/>
      <c r="Z118" s="89"/>
      <c r="AA118" s="89" t="s">
        <v>1568</v>
      </c>
      <c r="AB118" s="89"/>
      <c r="AC118" s="89"/>
      <c r="AD118" s="89"/>
      <c r="AE118" s="75"/>
      <c r="AF118" s="89" t="s">
        <v>98</v>
      </c>
      <c r="AG118" s="89" t="s">
        <v>103</v>
      </c>
      <c r="AH118" s="89" t="s">
        <v>71</v>
      </c>
      <c r="AI118" s="89" t="s">
        <v>47</v>
      </c>
      <c r="AJ118" s="89"/>
      <c r="AK118" s="89"/>
      <c r="AL118" s="90" t="s">
        <v>1568</v>
      </c>
      <c r="AM118" s="93"/>
      <c r="AN118" s="93"/>
      <c r="AO118" s="90" t="s">
        <v>1568</v>
      </c>
      <c r="AP118" s="93"/>
      <c r="AQ118" s="93"/>
      <c r="AR118" s="90" t="s">
        <v>1568</v>
      </c>
      <c r="AS118" s="93"/>
      <c r="AT118" s="94"/>
      <c r="AU118" s="91" t="s">
        <v>1568</v>
      </c>
      <c r="AV118" s="176" t="str">
        <f t="shared" si="3"/>
        <v>Resultadox</v>
      </c>
      <c r="AW118" s="80"/>
      <c r="AX118" s="80"/>
      <c r="AY118" s="80"/>
      <c r="AZ118" s="80"/>
      <c r="BA118" s="80"/>
      <c r="BB118" s="80"/>
      <c r="BC118" s="80"/>
      <c r="BD118" s="80"/>
      <c r="BE118" s="80"/>
      <c r="BF118" s="80"/>
      <c r="BG118" s="80"/>
      <c r="BH118" s="80"/>
      <c r="BI118" s="80"/>
      <c r="BJ118" s="80"/>
      <c r="BK118" s="80"/>
    </row>
    <row r="119" spans="1:63" s="78" customFormat="1" ht="39.75" customHeight="1" x14ac:dyDescent="0.25">
      <c r="A119" s="86">
        <v>6</v>
      </c>
      <c r="B119" s="86" t="s">
        <v>1596</v>
      </c>
      <c r="C119" s="75"/>
      <c r="D119" s="86" t="s">
        <v>257</v>
      </c>
      <c r="E119" s="86" t="s">
        <v>258</v>
      </c>
      <c r="F119" s="86" t="s">
        <v>1606</v>
      </c>
      <c r="G119" s="86" t="s">
        <v>1554</v>
      </c>
      <c r="H119" s="75"/>
      <c r="I119" s="86" t="s">
        <v>1720</v>
      </c>
      <c r="J119" s="86" t="s">
        <v>1596</v>
      </c>
      <c r="K119" s="75"/>
      <c r="L119" s="86" t="s">
        <v>501</v>
      </c>
      <c r="M119" s="86" t="s">
        <v>502</v>
      </c>
      <c r="N119" s="86" t="s">
        <v>503</v>
      </c>
      <c r="O119" s="86" t="s">
        <v>504</v>
      </c>
      <c r="P119" s="176" t="s">
        <v>269</v>
      </c>
      <c r="Q119" s="86" t="s">
        <v>259</v>
      </c>
      <c r="R119" s="176" t="str">
        <f t="shared" si="7"/>
        <v>Director(a) Administrativa</v>
      </c>
      <c r="S119" s="87" t="s">
        <v>269</v>
      </c>
      <c r="T119" s="177" t="s">
        <v>270</v>
      </c>
      <c r="U119" s="88">
        <v>50</v>
      </c>
      <c r="V119" s="136">
        <f>+VLOOKUP(AV119,Hoja1!$P$6:$R$26,3,FALSE)</f>
        <v>9.3023255813953487E-3</v>
      </c>
      <c r="W119" s="75"/>
      <c r="X119" s="89" t="s">
        <v>1568</v>
      </c>
      <c r="Y119" s="89"/>
      <c r="Z119" s="89"/>
      <c r="AA119" s="89" t="s">
        <v>1568</v>
      </c>
      <c r="AB119" s="89"/>
      <c r="AC119" s="89"/>
      <c r="AD119" s="89"/>
      <c r="AE119" s="75"/>
      <c r="AF119" s="89" t="s">
        <v>685</v>
      </c>
      <c r="AG119" s="89" t="s">
        <v>103</v>
      </c>
      <c r="AH119" s="89" t="s">
        <v>104</v>
      </c>
      <c r="AI119" s="89" t="s">
        <v>50</v>
      </c>
      <c r="AJ119" s="89"/>
      <c r="AK119" s="89"/>
      <c r="AL119" s="89"/>
      <c r="AM119" s="89"/>
      <c r="AN119" s="89"/>
      <c r="AO119" s="90" t="s">
        <v>1568</v>
      </c>
      <c r="AP119" s="93"/>
      <c r="AQ119" s="93"/>
      <c r="AR119" s="93"/>
      <c r="AS119" s="93"/>
      <c r="AT119" s="94"/>
      <c r="AU119" s="91" t="s">
        <v>1568</v>
      </c>
      <c r="AV119" s="176" t="str">
        <f t="shared" si="3"/>
        <v>Resultadox</v>
      </c>
      <c r="AW119" s="80"/>
      <c r="AX119" s="80"/>
      <c r="AY119" s="80"/>
      <c r="AZ119" s="80"/>
      <c r="BA119" s="80"/>
      <c r="BB119" s="80"/>
      <c r="BC119" s="80"/>
      <c r="BD119" s="80"/>
      <c r="BE119" s="80"/>
      <c r="BF119" s="80"/>
      <c r="BG119" s="80"/>
      <c r="BH119" s="80"/>
      <c r="BI119" s="80"/>
      <c r="BJ119" s="80"/>
      <c r="BK119" s="80"/>
    </row>
    <row r="120" spans="1:63" s="78" customFormat="1" ht="39.75" customHeight="1" x14ac:dyDescent="0.25">
      <c r="A120" s="86">
        <v>6</v>
      </c>
      <c r="B120" s="86" t="s">
        <v>1596</v>
      </c>
      <c r="C120" s="75"/>
      <c r="D120" s="86" t="s">
        <v>257</v>
      </c>
      <c r="E120" s="86" t="s">
        <v>258</v>
      </c>
      <c r="F120" s="86" t="s">
        <v>1606</v>
      </c>
      <c r="G120" s="86" t="s">
        <v>1554</v>
      </c>
      <c r="H120" s="75"/>
      <c r="I120" s="86" t="s">
        <v>1720</v>
      </c>
      <c r="J120" s="86" t="s">
        <v>1596</v>
      </c>
      <c r="K120" s="75"/>
      <c r="L120" s="86" t="s">
        <v>1130</v>
      </c>
      <c r="M120" s="86" t="s">
        <v>1131</v>
      </c>
      <c r="N120" s="86" t="s">
        <v>1629</v>
      </c>
      <c r="O120" s="86" t="s">
        <v>1609</v>
      </c>
      <c r="P120" s="176" t="s">
        <v>271</v>
      </c>
      <c r="Q120" s="86" t="s">
        <v>259</v>
      </c>
      <c r="R120" s="176" t="str">
        <f t="shared" si="7"/>
        <v>Director(a) Administrativa</v>
      </c>
      <c r="S120" s="87" t="s">
        <v>271</v>
      </c>
      <c r="T120" s="177" t="s">
        <v>272</v>
      </c>
      <c r="U120" s="92">
        <v>0.1</v>
      </c>
      <c r="V120" s="136">
        <f>+VLOOKUP(AV120,Hoja1!$P$6:$R$26,3,FALSE)</f>
        <v>5.5813953488372094E-3</v>
      </c>
      <c r="W120" s="75"/>
      <c r="X120" s="89" t="s">
        <v>1568</v>
      </c>
      <c r="Y120" s="89"/>
      <c r="Z120" s="89"/>
      <c r="AA120" s="89" t="s">
        <v>1568</v>
      </c>
      <c r="AB120" s="89"/>
      <c r="AC120" s="89"/>
      <c r="AD120" s="89"/>
      <c r="AE120" s="75"/>
      <c r="AF120" s="89" t="s">
        <v>98</v>
      </c>
      <c r="AG120" s="89" t="s">
        <v>533</v>
      </c>
      <c r="AH120" s="89" t="s">
        <v>1073</v>
      </c>
      <c r="AI120" s="89" t="s">
        <v>48</v>
      </c>
      <c r="AJ120" s="89"/>
      <c r="AK120" s="89"/>
      <c r="AL120" s="89"/>
      <c r="AM120" s="90" t="s">
        <v>1568</v>
      </c>
      <c r="AN120" s="93"/>
      <c r="AO120" s="93"/>
      <c r="AP120" s="93"/>
      <c r="AQ120" s="90" t="s">
        <v>1568</v>
      </c>
      <c r="AR120" s="93"/>
      <c r="AS120" s="93"/>
      <c r="AT120" s="94"/>
      <c r="AU120" s="91" t="s">
        <v>1568</v>
      </c>
      <c r="AV120" s="176" t="str">
        <f t="shared" si="3"/>
        <v>Gestiónx</v>
      </c>
      <c r="AW120" s="80"/>
      <c r="AX120" s="80"/>
      <c r="AY120" s="80"/>
      <c r="AZ120" s="80"/>
      <c r="BA120" s="80"/>
      <c r="BB120" s="80"/>
      <c r="BC120" s="80"/>
      <c r="BD120" s="80"/>
      <c r="BE120" s="80"/>
      <c r="BF120" s="80"/>
      <c r="BG120" s="80"/>
      <c r="BH120" s="80"/>
      <c r="BI120" s="80"/>
      <c r="BJ120" s="80"/>
      <c r="BK120" s="80"/>
    </row>
    <row r="121" spans="1:63" s="78" customFormat="1" ht="39.75" customHeight="1" x14ac:dyDescent="0.25">
      <c r="A121" s="86">
        <v>6</v>
      </c>
      <c r="B121" s="86" t="s">
        <v>1596</v>
      </c>
      <c r="C121" s="75"/>
      <c r="D121" s="86" t="s">
        <v>257</v>
      </c>
      <c r="E121" s="86" t="s">
        <v>258</v>
      </c>
      <c r="F121" s="86" t="s">
        <v>1606</v>
      </c>
      <c r="G121" s="86" t="s">
        <v>1554</v>
      </c>
      <c r="H121" s="75"/>
      <c r="I121" s="86" t="s">
        <v>1720</v>
      </c>
      <c r="J121" s="86" t="s">
        <v>1596</v>
      </c>
      <c r="K121" s="75"/>
      <c r="L121" s="86" t="s">
        <v>512</v>
      </c>
      <c r="M121" s="86" t="s">
        <v>512</v>
      </c>
      <c r="N121" s="86" t="s">
        <v>512</v>
      </c>
      <c r="O121" s="86" t="s">
        <v>512</v>
      </c>
      <c r="P121" s="176" t="s">
        <v>273</v>
      </c>
      <c r="Q121" s="86" t="s">
        <v>259</v>
      </c>
      <c r="R121" s="176" t="str">
        <f t="shared" si="7"/>
        <v>Director(a) Administrativa</v>
      </c>
      <c r="S121" s="87" t="s">
        <v>273</v>
      </c>
      <c r="T121" s="177" t="s">
        <v>274</v>
      </c>
      <c r="U121" s="88">
        <v>52</v>
      </c>
      <c r="V121" s="136">
        <f>+VLOOKUP(AV121,Hoja1!$P$6:$R$26,3,FALSE)</f>
        <v>3.7499999999999999E-3</v>
      </c>
      <c r="W121" s="75"/>
      <c r="X121" s="89" t="s">
        <v>1568</v>
      </c>
      <c r="Y121" s="89" t="s">
        <v>1568</v>
      </c>
      <c r="Z121" s="89"/>
      <c r="AA121" s="89"/>
      <c r="AB121" s="89"/>
      <c r="AC121" s="89"/>
      <c r="AD121" s="89"/>
      <c r="AE121" s="75"/>
      <c r="AF121" s="89" t="s">
        <v>685</v>
      </c>
      <c r="AG121" s="89" t="s">
        <v>103</v>
      </c>
      <c r="AH121" s="89" t="s">
        <v>71</v>
      </c>
      <c r="AI121" s="89" t="s">
        <v>47</v>
      </c>
      <c r="AJ121" s="89"/>
      <c r="AK121" s="89"/>
      <c r="AL121" s="90" t="s">
        <v>1568</v>
      </c>
      <c r="AM121" s="93"/>
      <c r="AN121" s="93"/>
      <c r="AO121" s="90" t="s">
        <v>1568</v>
      </c>
      <c r="AP121" s="93"/>
      <c r="AQ121" s="93"/>
      <c r="AR121" s="90" t="s">
        <v>1568</v>
      </c>
      <c r="AS121" s="93"/>
      <c r="AT121" s="94"/>
      <c r="AU121" s="91" t="s">
        <v>1568</v>
      </c>
      <c r="AV121" s="176" t="str">
        <f t="shared" si="3"/>
        <v>Resultado</v>
      </c>
      <c r="AW121" s="80"/>
      <c r="AX121" s="80"/>
      <c r="AY121" s="80"/>
      <c r="AZ121" s="80"/>
      <c r="BA121" s="80"/>
      <c r="BB121" s="80"/>
      <c r="BC121" s="80"/>
      <c r="BD121" s="80"/>
      <c r="BE121" s="80"/>
      <c r="BF121" s="80"/>
      <c r="BG121" s="80"/>
      <c r="BH121" s="80"/>
      <c r="BI121" s="80"/>
      <c r="BJ121" s="80"/>
      <c r="BK121" s="80"/>
    </row>
    <row r="122" spans="1:63" s="78" customFormat="1" ht="39.75" customHeight="1" x14ac:dyDescent="0.25">
      <c r="A122" s="86">
        <v>6</v>
      </c>
      <c r="B122" s="86" t="s">
        <v>1596</v>
      </c>
      <c r="C122" s="75"/>
      <c r="D122" s="86" t="s">
        <v>257</v>
      </c>
      <c r="E122" s="86" t="s">
        <v>258</v>
      </c>
      <c r="F122" s="86" t="s">
        <v>1606</v>
      </c>
      <c r="G122" s="86" t="s">
        <v>1554</v>
      </c>
      <c r="H122" s="75"/>
      <c r="I122" s="86" t="s">
        <v>1720</v>
      </c>
      <c r="J122" s="86" t="s">
        <v>1596</v>
      </c>
      <c r="K122" s="75"/>
      <c r="L122" s="86" t="s">
        <v>512</v>
      </c>
      <c r="M122" s="86" t="s">
        <v>512</v>
      </c>
      <c r="N122" s="86" t="s">
        <v>512</v>
      </c>
      <c r="O122" s="86" t="s">
        <v>512</v>
      </c>
      <c r="P122" s="176" t="s">
        <v>275</v>
      </c>
      <c r="Q122" s="86" t="s">
        <v>259</v>
      </c>
      <c r="R122" s="176" t="str">
        <f t="shared" si="7"/>
        <v>Director(a) Administrativa</v>
      </c>
      <c r="S122" s="87" t="s">
        <v>275</v>
      </c>
      <c r="T122" s="177" t="s">
        <v>276</v>
      </c>
      <c r="U122" s="92">
        <v>1</v>
      </c>
      <c r="V122" s="136">
        <f>+VLOOKUP(AV122,Hoja1!$P$6:$R$26,3,FALSE)</f>
        <v>1.276595744680851E-3</v>
      </c>
      <c r="W122" s="75"/>
      <c r="X122" s="89" t="s">
        <v>1568</v>
      </c>
      <c r="Y122" s="89"/>
      <c r="Z122" s="89"/>
      <c r="AA122" s="89"/>
      <c r="AB122" s="89"/>
      <c r="AC122" s="89"/>
      <c r="AD122" s="89"/>
      <c r="AE122" s="75"/>
      <c r="AF122" s="89" t="s">
        <v>98</v>
      </c>
      <c r="AG122" s="89" t="s">
        <v>533</v>
      </c>
      <c r="AH122" s="89" t="s">
        <v>84</v>
      </c>
      <c r="AI122" s="89" t="s">
        <v>47</v>
      </c>
      <c r="AJ122" s="90" t="s">
        <v>1568</v>
      </c>
      <c r="AK122" s="90" t="s">
        <v>1568</v>
      </c>
      <c r="AL122" s="90" t="s">
        <v>1568</v>
      </c>
      <c r="AM122" s="90" t="s">
        <v>1568</v>
      </c>
      <c r="AN122" s="90" t="s">
        <v>1568</v>
      </c>
      <c r="AO122" s="90" t="s">
        <v>1568</v>
      </c>
      <c r="AP122" s="90" t="s">
        <v>1568</v>
      </c>
      <c r="AQ122" s="90" t="s">
        <v>1568</v>
      </c>
      <c r="AR122" s="90" t="s">
        <v>1568</v>
      </c>
      <c r="AS122" s="90" t="s">
        <v>1568</v>
      </c>
      <c r="AT122" s="91" t="s">
        <v>1568</v>
      </c>
      <c r="AU122" s="91" t="s">
        <v>1568</v>
      </c>
      <c r="AV122" s="176" t="str">
        <f t="shared" si="3"/>
        <v>Gestión</v>
      </c>
      <c r="AW122" s="80"/>
      <c r="AX122" s="80"/>
      <c r="AY122" s="80"/>
      <c r="AZ122" s="80"/>
      <c r="BA122" s="80"/>
      <c r="BB122" s="80"/>
      <c r="BC122" s="80"/>
      <c r="BD122" s="80"/>
      <c r="BE122" s="80"/>
      <c r="BF122" s="80"/>
      <c r="BG122" s="80"/>
      <c r="BH122" s="80"/>
      <c r="BI122" s="80"/>
      <c r="BJ122" s="80"/>
      <c r="BK122" s="80"/>
    </row>
    <row r="123" spans="1:63" s="78" customFormat="1" ht="39.75" customHeight="1" x14ac:dyDescent="0.25">
      <c r="A123" s="86">
        <v>6</v>
      </c>
      <c r="B123" s="86" t="s">
        <v>1596</v>
      </c>
      <c r="C123" s="75"/>
      <c r="D123" s="86" t="s">
        <v>257</v>
      </c>
      <c r="E123" s="86" t="s">
        <v>258</v>
      </c>
      <c r="F123" s="86" t="s">
        <v>1606</v>
      </c>
      <c r="G123" s="86" t="s">
        <v>1554</v>
      </c>
      <c r="H123" s="75"/>
      <c r="I123" s="86" t="s">
        <v>1720</v>
      </c>
      <c r="J123" s="86" t="s">
        <v>1596</v>
      </c>
      <c r="K123" s="75"/>
      <c r="L123" s="86" t="s">
        <v>512</v>
      </c>
      <c r="M123" s="86" t="s">
        <v>512</v>
      </c>
      <c r="N123" s="86" t="s">
        <v>512</v>
      </c>
      <c r="O123" s="86" t="s">
        <v>512</v>
      </c>
      <c r="P123" s="176" t="s">
        <v>277</v>
      </c>
      <c r="Q123" s="86" t="s">
        <v>259</v>
      </c>
      <c r="R123" s="176" t="str">
        <f t="shared" si="7"/>
        <v>Director(a) Administrativa</v>
      </c>
      <c r="S123" s="87" t="s">
        <v>277</v>
      </c>
      <c r="T123" s="177" t="s">
        <v>1161</v>
      </c>
      <c r="U123" s="92">
        <v>1</v>
      </c>
      <c r="V123" s="136">
        <f>+VLOOKUP(AV123,Hoja1!$P$6:$R$26,3,FALSE)</f>
        <v>1.276595744680851E-3</v>
      </c>
      <c r="W123" s="75"/>
      <c r="X123" s="89" t="s">
        <v>1568</v>
      </c>
      <c r="Y123" s="89"/>
      <c r="Z123" s="89"/>
      <c r="AA123" s="89"/>
      <c r="AB123" s="89"/>
      <c r="AC123" s="89"/>
      <c r="AD123" s="89"/>
      <c r="AE123" s="75"/>
      <c r="AF123" s="89" t="s">
        <v>98</v>
      </c>
      <c r="AG123" s="89" t="s">
        <v>533</v>
      </c>
      <c r="AH123" s="89" t="s">
        <v>71</v>
      </c>
      <c r="AI123" s="89" t="s">
        <v>47</v>
      </c>
      <c r="AJ123" s="89"/>
      <c r="AK123" s="89"/>
      <c r="AL123" s="90" t="s">
        <v>1568</v>
      </c>
      <c r="AM123" s="93"/>
      <c r="AN123" s="93"/>
      <c r="AO123" s="90" t="s">
        <v>1568</v>
      </c>
      <c r="AP123" s="93"/>
      <c r="AQ123" s="93"/>
      <c r="AR123" s="90" t="s">
        <v>1568</v>
      </c>
      <c r="AS123" s="93"/>
      <c r="AT123" s="94"/>
      <c r="AU123" s="91" t="s">
        <v>1568</v>
      </c>
      <c r="AV123" s="176" t="str">
        <f t="shared" si="3"/>
        <v>Gestión</v>
      </c>
      <c r="AW123" s="80"/>
      <c r="AX123" s="80"/>
      <c r="AY123" s="80"/>
      <c r="AZ123" s="80"/>
      <c r="BA123" s="80"/>
      <c r="BB123" s="80"/>
      <c r="BC123" s="80"/>
      <c r="BD123" s="80"/>
      <c r="BE123" s="80"/>
      <c r="BF123" s="80"/>
      <c r="BG123" s="80"/>
      <c r="BH123" s="80"/>
      <c r="BI123" s="80"/>
      <c r="BJ123" s="80"/>
      <c r="BK123" s="80"/>
    </row>
    <row r="124" spans="1:63" s="78" customFormat="1" ht="39.75" customHeight="1" x14ac:dyDescent="0.25">
      <c r="A124" s="86">
        <v>6</v>
      </c>
      <c r="B124" s="86" t="s">
        <v>1596</v>
      </c>
      <c r="C124" s="75"/>
      <c r="D124" s="86" t="s">
        <v>257</v>
      </c>
      <c r="E124" s="86" t="s">
        <v>258</v>
      </c>
      <c r="F124" s="86" t="s">
        <v>1606</v>
      </c>
      <c r="G124" s="86" t="s">
        <v>1554</v>
      </c>
      <c r="H124" s="75"/>
      <c r="I124" s="86" t="s">
        <v>1720</v>
      </c>
      <c r="J124" s="86" t="s">
        <v>1596</v>
      </c>
      <c r="K124" s="75"/>
      <c r="L124" s="86" t="s">
        <v>512</v>
      </c>
      <c r="M124" s="86" t="s">
        <v>512</v>
      </c>
      <c r="N124" s="86" t="s">
        <v>512</v>
      </c>
      <c r="O124" s="86" t="s">
        <v>512</v>
      </c>
      <c r="P124" s="176" t="s">
        <v>278</v>
      </c>
      <c r="Q124" s="86" t="s">
        <v>259</v>
      </c>
      <c r="R124" s="176" t="str">
        <f t="shared" si="7"/>
        <v>Director(a) Administrativa</v>
      </c>
      <c r="S124" s="87" t="s">
        <v>278</v>
      </c>
      <c r="T124" s="177" t="s">
        <v>279</v>
      </c>
      <c r="U124" s="92">
        <v>1</v>
      </c>
      <c r="V124" s="136">
        <f>+VLOOKUP(AV124,Hoja1!$P$6:$R$26,3,FALSE)</f>
        <v>1.276595744680851E-3</v>
      </c>
      <c r="W124" s="75"/>
      <c r="X124" s="89" t="s">
        <v>1568</v>
      </c>
      <c r="Y124" s="89"/>
      <c r="Z124" s="89"/>
      <c r="AA124" s="89"/>
      <c r="AB124" s="89"/>
      <c r="AC124" s="89"/>
      <c r="AD124" s="89"/>
      <c r="AE124" s="75"/>
      <c r="AF124" s="89" t="s">
        <v>98</v>
      </c>
      <c r="AG124" s="89" t="s">
        <v>533</v>
      </c>
      <c r="AH124" s="89" t="s">
        <v>71</v>
      </c>
      <c r="AI124" s="89" t="s">
        <v>47</v>
      </c>
      <c r="AJ124" s="89"/>
      <c r="AK124" s="89"/>
      <c r="AL124" s="90" t="s">
        <v>1568</v>
      </c>
      <c r="AM124" s="93"/>
      <c r="AN124" s="93"/>
      <c r="AO124" s="90" t="s">
        <v>1568</v>
      </c>
      <c r="AP124" s="93"/>
      <c r="AQ124" s="93"/>
      <c r="AR124" s="90" t="s">
        <v>1568</v>
      </c>
      <c r="AS124" s="93"/>
      <c r="AT124" s="94"/>
      <c r="AU124" s="91" t="s">
        <v>1568</v>
      </c>
      <c r="AV124" s="176" t="str">
        <f t="shared" si="3"/>
        <v>Gestión</v>
      </c>
      <c r="AW124" s="80"/>
      <c r="AX124" s="80"/>
      <c r="AY124" s="80"/>
      <c r="AZ124" s="80"/>
      <c r="BA124" s="80"/>
      <c r="BB124" s="80"/>
      <c r="BC124" s="80"/>
      <c r="BD124" s="80"/>
      <c r="BE124" s="80"/>
      <c r="BF124" s="80"/>
      <c r="BG124" s="80"/>
      <c r="BH124" s="80"/>
      <c r="BI124" s="80"/>
      <c r="BJ124" s="80"/>
      <c r="BK124" s="80"/>
    </row>
    <row r="125" spans="1:63" s="78" customFormat="1" ht="39.75" customHeight="1" x14ac:dyDescent="0.25">
      <c r="A125" s="86">
        <v>6</v>
      </c>
      <c r="B125" s="86" t="s">
        <v>1596</v>
      </c>
      <c r="C125" s="75"/>
      <c r="D125" s="86" t="s">
        <v>257</v>
      </c>
      <c r="E125" s="86" t="s">
        <v>258</v>
      </c>
      <c r="F125" s="86" t="s">
        <v>1606</v>
      </c>
      <c r="G125" s="86" t="s">
        <v>1554</v>
      </c>
      <c r="H125" s="75"/>
      <c r="I125" s="86" t="s">
        <v>1720</v>
      </c>
      <c r="J125" s="86" t="s">
        <v>1596</v>
      </c>
      <c r="K125" s="75"/>
      <c r="L125" s="86" t="s">
        <v>512</v>
      </c>
      <c r="M125" s="86" t="s">
        <v>512</v>
      </c>
      <c r="N125" s="86" t="s">
        <v>512</v>
      </c>
      <c r="O125" s="86" t="s">
        <v>512</v>
      </c>
      <c r="P125" s="176" t="s">
        <v>280</v>
      </c>
      <c r="Q125" s="86" t="s">
        <v>259</v>
      </c>
      <c r="R125" s="176" t="str">
        <f t="shared" si="7"/>
        <v>Director(a) Administrativa</v>
      </c>
      <c r="S125" s="87" t="s">
        <v>280</v>
      </c>
      <c r="T125" s="177" t="s">
        <v>2129</v>
      </c>
      <c r="U125" s="92">
        <v>1</v>
      </c>
      <c r="V125" s="136">
        <f>+VLOOKUP(AV125,Hoja1!$P$6:$R$26,3,FALSE)</f>
        <v>1.276595744680851E-3</v>
      </c>
      <c r="W125" s="75"/>
      <c r="X125" s="89" t="s">
        <v>1568</v>
      </c>
      <c r="Y125" s="89" t="s">
        <v>1568</v>
      </c>
      <c r="Z125" s="89"/>
      <c r="AA125" s="89"/>
      <c r="AB125" s="89"/>
      <c r="AC125" s="89"/>
      <c r="AD125" s="89"/>
      <c r="AE125" s="75"/>
      <c r="AF125" s="89" t="s">
        <v>98</v>
      </c>
      <c r="AG125" s="89" t="s">
        <v>533</v>
      </c>
      <c r="AH125" s="89" t="s">
        <v>1073</v>
      </c>
      <c r="AI125" s="89" t="s">
        <v>48</v>
      </c>
      <c r="AJ125" s="89"/>
      <c r="AK125" s="89"/>
      <c r="AL125" s="89"/>
      <c r="AM125" s="90" t="s">
        <v>1568</v>
      </c>
      <c r="AN125" s="93"/>
      <c r="AO125" s="93"/>
      <c r="AP125" s="93"/>
      <c r="AQ125" s="90" t="s">
        <v>1568</v>
      </c>
      <c r="AR125" s="93"/>
      <c r="AS125" s="93"/>
      <c r="AT125" s="94"/>
      <c r="AU125" s="91" t="s">
        <v>1568</v>
      </c>
      <c r="AV125" s="176" t="str">
        <f t="shared" si="3"/>
        <v>Gestión</v>
      </c>
      <c r="AW125" s="80"/>
      <c r="AX125" s="80"/>
      <c r="AY125" s="80"/>
      <c r="AZ125" s="80"/>
      <c r="BA125" s="80"/>
      <c r="BB125" s="80"/>
      <c r="BC125" s="80"/>
      <c r="BD125" s="80"/>
      <c r="BE125" s="80"/>
      <c r="BF125" s="80"/>
      <c r="BG125" s="80"/>
      <c r="BH125" s="80"/>
      <c r="BI125" s="80"/>
      <c r="BJ125" s="80"/>
      <c r="BK125" s="80"/>
    </row>
    <row r="126" spans="1:63" s="78" customFormat="1" ht="39.75" customHeight="1" x14ac:dyDescent="0.25">
      <c r="A126" s="86">
        <v>6</v>
      </c>
      <c r="B126" s="86" t="s">
        <v>1596</v>
      </c>
      <c r="C126" s="75"/>
      <c r="D126" s="86" t="s">
        <v>257</v>
      </c>
      <c r="E126" s="86" t="s">
        <v>258</v>
      </c>
      <c r="F126" s="86" t="s">
        <v>1606</v>
      </c>
      <c r="G126" s="86" t="s">
        <v>1554</v>
      </c>
      <c r="H126" s="75"/>
      <c r="I126" s="86" t="s">
        <v>1720</v>
      </c>
      <c r="J126" s="86" t="s">
        <v>1596</v>
      </c>
      <c r="K126" s="75"/>
      <c r="L126" s="86" t="s">
        <v>512</v>
      </c>
      <c r="M126" s="86" t="s">
        <v>512</v>
      </c>
      <c r="N126" s="86" t="s">
        <v>512</v>
      </c>
      <c r="O126" s="86" t="s">
        <v>512</v>
      </c>
      <c r="P126" s="176" t="s">
        <v>281</v>
      </c>
      <c r="Q126" s="86" t="s">
        <v>259</v>
      </c>
      <c r="R126" s="176" t="str">
        <f t="shared" si="7"/>
        <v>Director(a) Administrativa</v>
      </c>
      <c r="S126" s="87" t="s">
        <v>281</v>
      </c>
      <c r="T126" s="177" t="s">
        <v>282</v>
      </c>
      <c r="U126" s="92">
        <v>1</v>
      </c>
      <c r="V126" s="136">
        <f>+VLOOKUP(AV126,Hoja1!$P$6:$R$26,3,FALSE)</f>
        <v>1.276595744680851E-3</v>
      </c>
      <c r="W126" s="75"/>
      <c r="X126" s="89" t="s">
        <v>1568</v>
      </c>
      <c r="Y126" s="89" t="s">
        <v>1568</v>
      </c>
      <c r="Z126" s="89"/>
      <c r="AA126" s="89"/>
      <c r="AB126" s="89"/>
      <c r="AC126" s="89"/>
      <c r="AD126" s="89"/>
      <c r="AE126" s="75"/>
      <c r="AF126" s="89" t="s">
        <v>98</v>
      </c>
      <c r="AG126" s="89" t="s">
        <v>533</v>
      </c>
      <c r="AH126" s="89" t="s">
        <v>71</v>
      </c>
      <c r="AI126" s="89" t="s">
        <v>47</v>
      </c>
      <c r="AJ126" s="89"/>
      <c r="AK126" s="89"/>
      <c r="AL126" s="90" t="s">
        <v>1568</v>
      </c>
      <c r="AM126" s="93"/>
      <c r="AN126" s="93"/>
      <c r="AO126" s="90" t="s">
        <v>1568</v>
      </c>
      <c r="AP126" s="93"/>
      <c r="AQ126" s="93"/>
      <c r="AR126" s="90" t="s">
        <v>1568</v>
      </c>
      <c r="AS126" s="93"/>
      <c r="AT126" s="94"/>
      <c r="AU126" s="91" t="s">
        <v>1568</v>
      </c>
      <c r="AV126" s="176" t="str">
        <f t="shared" si="3"/>
        <v>Gestión</v>
      </c>
      <c r="AW126" s="80"/>
      <c r="AX126" s="80"/>
      <c r="AY126" s="80"/>
      <c r="AZ126" s="80"/>
      <c r="BA126" s="80"/>
      <c r="BB126" s="80"/>
      <c r="BC126" s="80"/>
      <c r="BD126" s="80"/>
      <c r="BE126" s="80"/>
      <c r="BF126" s="80"/>
      <c r="BG126" s="80"/>
      <c r="BH126" s="80"/>
      <c r="BI126" s="80"/>
      <c r="BJ126" s="80"/>
      <c r="BK126" s="80"/>
    </row>
    <row r="127" spans="1:63" s="78" customFormat="1" ht="39.75" customHeight="1" x14ac:dyDescent="0.25">
      <c r="A127" s="86">
        <v>6</v>
      </c>
      <c r="B127" s="86" t="s">
        <v>1596</v>
      </c>
      <c r="C127" s="75"/>
      <c r="D127" s="86" t="s">
        <v>257</v>
      </c>
      <c r="E127" s="86" t="s">
        <v>258</v>
      </c>
      <c r="F127" s="86" t="s">
        <v>1606</v>
      </c>
      <c r="G127" s="86" t="s">
        <v>1554</v>
      </c>
      <c r="H127" s="75"/>
      <c r="I127" s="86" t="s">
        <v>1722</v>
      </c>
      <c r="J127" s="86" t="s">
        <v>1599</v>
      </c>
      <c r="K127" s="75"/>
      <c r="L127" s="86" t="s">
        <v>512</v>
      </c>
      <c r="M127" s="86" t="s">
        <v>512</v>
      </c>
      <c r="N127" s="86" t="s">
        <v>512</v>
      </c>
      <c r="O127" s="86" t="s">
        <v>512</v>
      </c>
      <c r="P127" s="176" t="s">
        <v>283</v>
      </c>
      <c r="Q127" s="86" t="s">
        <v>259</v>
      </c>
      <c r="R127" s="176" t="str">
        <f t="shared" si="7"/>
        <v>Director(a) Administrativa</v>
      </c>
      <c r="S127" s="87" t="s">
        <v>283</v>
      </c>
      <c r="T127" s="177" t="s">
        <v>1162</v>
      </c>
      <c r="U127" s="92">
        <v>0.98</v>
      </c>
      <c r="V127" s="136">
        <f>+VLOOKUP(AV127,Hoja1!$P$6:$R$26,3,FALSE)</f>
        <v>3.7499999999999999E-3</v>
      </c>
      <c r="W127" s="75"/>
      <c r="X127" s="89" t="s">
        <v>1568</v>
      </c>
      <c r="Y127" s="89" t="s">
        <v>1568</v>
      </c>
      <c r="Z127" s="89"/>
      <c r="AA127" s="89"/>
      <c r="AB127" s="89"/>
      <c r="AC127" s="89"/>
      <c r="AD127" s="89"/>
      <c r="AE127" s="75"/>
      <c r="AF127" s="89" t="s">
        <v>685</v>
      </c>
      <c r="AG127" s="89" t="s">
        <v>103</v>
      </c>
      <c r="AH127" s="89" t="s">
        <v>84</v>
      </c>
      <c r="AI127" s="89" t="s">
        <v>48</v>
      </c>
      <c r="AJ127" s="89"/>
      <c r="AK127" s="89"/>
      <c r="AL127" s="89"/>
      <c r="AM127" s="90" t="s">
        <v>1568</v>
      </c>
      <c r="AN127" s="90" t="s">
        <v>1568</v>
      </c>
      <c r="AO127" s="90" t="s">
        <v>1568</v>
      </c>
      <c r="AP127" s="90" t="s">
        <v>1568</v>
      </c>
      <c r="AQ127" s="90" t="s">
        <v>1568</v>
      </c>
      <c r="AR127" s="90" t="s">
        <v>1568</v>
      </c>
      <c r="AS127" s="90" t="s">
        <v>1568</v>
      </c>
      <c r="AT127" s="91" t="s">
        <v>1568</v>
      </c>
      <c r="AU127" s="91" t="s">
        <v>1568</v>
      </c>
      <c r="AV127" s="176" t="str">
        <f t="shared" si="3"/>
        <v>Resultado</v>
      </c>
      <c r="AW127" s="80"/>
      <c r="AX127" s="80"/>
      <c r="AY127" s="80"/>
      <c r="AZ127" s="80"/>
      <c r="BA127" s="80"/>
      <c r="BB127" s="80"/>
      <c r="BC127" s="80"/>
      <c r="BD127" s="80"/>
      <c r="BE127" s="80"/>
      <c r="BF127" s="80"/>
      <c r="BG127" s="80"/>
      <c r="BH127" s="80"/>
      <c r="BI127" s="80"/>
      <c r="BJ127" s="80"/>
      <c r="BK127" s="80"/>
    </row>
    <row r="128" spans="1:63" s="78" customFormat="1" ht="39.75" customHeight="1" x14ac:dyDescent="0.25">
      <c r="A128" s="86">
        <v>6</v>
      </c>
      <c r="B128" s="86" t="s">
        <v>1596</v>
      </c>
      <c r="C128" s="75"/>
      <c r="D128" s="86" t="s">
        <v>257</v>
      </c>
      <c r="E128" s="86" t="s">
        <v>258</v>
      </c>
      <c r="F128" s="86" t="s">
        <v>1606</v>
      </c>
      <c r="G128" s="86" t="s">
        <v>1554</v>
      </c>
      <c r="H128" s="75"/>
      <c r="I128" s="86" t="s">
        <v>1720</v>
      </c>
      <c r="J128" s="86" t="s">
        <v>1596</v>
      </c>
      <c r="K128" s="75"/>
      <c r="L128" s="86" t="s">
        <v>512</v>
      </c>
      <c r="M128" s="86" t="s">
        <v>512</v>
      </c>
      <c r="N128" s="86" t="s">
        <v>512</v>
      </c>
      <c r="O128" s="86" t="s">
        <v>512</v>
      </c>
      <c r="P128" s="176" t="s">
        <v>284</v>
      </c>
      <c r="Q128" s="86" t="s">
        <v>259</v>
      </c>
      <c r="R128" s="176" t="str">
        <f t="shared" si="7"/>
        <v>Director(a) Administrativa</v>
      </c>
      <c r="S128" s="87" t="s">
        <v>284</v>
      </c>
      <c r="T128" s="177" t="s">
        <v>1163</v>
      </c>
      <c r="U128" s="92">
        <v>0.98</v>
      </c>
      <c r="V128" s="136">
        <f>+VLOOKUP(AV128,Hoja1!$P$6:$R$26,3,FALSE)</f>
        <v>3.7499999999999999E-3</v>
      </c>
      <c r="W128" s="75"/>
      <c r="X128" s="89" t="s">
        <v>1568</v>
      </c>
      <c r="Y128" s="89" t="s">
        <v>1568</v>
      </c>
      <c r="Z128" s="89"/>
      <c r="AA128" s="89"/>
      <c r="AB128" s="89"/>
      <c r="AC128" s="89"/>
      <c r="AD128" s="89"/>
      <c r="AE128" s="75"/>
      <c r="AF128" s="89" t="s">
        <v>98</v>
      </c>
      <c r="AG128" s="89" t="s">
        <v>103</v>
      </c>
      <c r="AH128" s="89" t="s">
        <v>84</v>
      </c>
      <c r="AI128" s="89" t="s">
        <v>48</v>
      </c>
      <c r="AJ128" s="89"/>
      <c r="AK128" s="89"/>
      <c r="AL128" s="89"/>
      <c r="AM128" s="90" t="s">
        <v>1568</v>
      </c>
      <c r="AN128" s="90" t="s">
        <v>1568</v>
      </c>
      <c r="AO128" s="90" t="s">
        <v>1568</v>
      </c>
      <c r="AP128" s="90" t="s">
        <v>1568</v>
      </c>
      <c r="AQ128" s="90" t="s">
        <v>1568</v>
      </c>
      <c r="AR128" s="90" t="s">
        <v>1568</v>
      </c>
      <c r="AS128" s="90" t="s">
        <v>1568</v>
      </c>
      <c r="AT128" s="91" t="s">
        <v>1568</v>
      </c>
      <c r="AU128" s="91" t="s">
        <v>1568</v>
      </c>
      <c r="AV128" s="176" t="str">
        <f t="shared" si="3"/>
        <v>Resultado</v>
      </c>
      <c r="AW128" s="80"/>
      <c r="AX128" s="80"/>
      <c r="AY128" s="80"/>
      <c r="AZ128" s="80"/>
      <c r="BA128" s="80"/>
      <c r="BB128" s="80"/>
      <c r="BC128" s="80"/>
      <c r="BD128" s="80"/>
      <c r="BE128" s="80"/>
      <c r="BF128" s="80"/>
      <c r="BG128" s="80"/>
      <c r="BH128" s="80"/>
      <c r="BI128" s="80"/>
      <c r="BJ128" s="80"/>
      <c r="BK128" s="80"/>
    </row>
    <row r="129" spans="1:48" ht="39.75" customHeight="1" x14ac:dyDescent="0.25">
      <c r="A129" s="86">
        <v>6</v>
      </c>
      <c r="B129" s="86" t="s">
        <v>1596</v>
      </c>
      <c r="D129" s="86" t="s">
        <v>257</v>
      </c>
      <c r="E129" s="86" t="s">
        <v>258</v>
      </c>
      <c r="F129" s="86" t="s">
        <v>1606</v>
      </c>
      <c r="G129" s="86" t="s">
        <v>1554</v>
      </c>
      <c r="I129" s="86" t="s">
        <v>1720</v>
      </c>
      <c r="J129" s="86" t="s">
        <v>1596</v>
      </c>
      <c r="L129" s="86" t="s">
        <v>512</v>
      </c>
      <c r="M129" s="86" t="s">
        <v>512</v>
      </c>
      <c r="N129" s="86" t="s">
        <v>512</v>
      </c>
      <c r="O129" s="86" t="s">
        <v>512</v>
      </c>
      <c r="P129" s="176" t="s">
        <v>285</v>
      </c>
      <c r="Q129" s="86" t="s">
        <v>259</v>
      </c>
      <c r="R129" s="176" t="str">
        <f t="shared" si="7"/>
        <v>Director(a) Administrativa</v>
      </c>
      <c r="S129" s="87" t="s">
        <v>285</v>
      </c>
      <c r="T129" s="177" t="s">
        <v>286</v>
      </c>
      <c r="U129" s="92">
        <v>1</v>
      </c>
      <c r="V129" s="136">
        <f>+VLOOKUP(AV129,Hoja1!$P$6:$R$26,3,FALSE)</f>
        <v>1.276595744680851E-3</v>
      </c>
      <c r="X129" s="89" t="s">
        <v>1568</v>
      </c>
      <c r="Y129" s="89" t="s">
        <v>1568</v>
      </c>
      <c r="Z129" s="89"/>
      <c r="AA129" s="89"/>
      <c r="AB129" s="89"/>
      <c r="AC129" s="89"/>
      <c r="AD129" s="89"/>
      <c r="AF129" s="89" t="s">
        <v>98</v>
      </c>
      <c r="AG129" s="89" t="s">
        <v>533</v>
      </c>
      <c r="AH129" s="89" t="s">
        <v>71</v>
      </c>
      <c r="AI129" s="89" t="s">
        <v>47</v>
      </c>
      <c r="AJ129" s="89"/>
      <c r="AK129" s="89"/>
      <c r="AL129" s="90" t="s">
        <v>1568</v>
      </c>
      <c r="AM129" s="93"/>
      <c r="AN129" s="93"/>
      <c r="AO129" s="90" t="s">
        <v>1568</v>
      </c>
      <c r="AP129" s="93"/>
      <c r="AQ129" s="93"/>
      <c r="AR129" s="90" t="s">
        <v>1568</v>
      </c>
      <c r="AS129" s="93"/>
      <c r="AT129" s="94"/>
      <c r="AU129" s="91" t="s">
        <v>1568</v>
      </c>
      <c r="AV129" s="176" t="str">
        <f t="shared" si="3"/>
        <v>Gestión</v>
      </c>
    </row>
    <row r="130" spans="1:48" ht="39.75" customHeight="1" x14ac:dyDescent="0.25">
      <c r="A130" s="86">
        <v>6</v>
      </c>
      <c r="B130" s="86" t="s">
        <v>1596</v>
      </c>
      <c r="D130" s="86" t="s">
        <v>257</v>
      </c>
      <c r="E130" s="86" t="s">
        <v>258</v>
      </c>
      <c r="F130" s="86" t="s">
        <v>1606</v>
      </c>
      <c r="G130" s="86" t="s">
        <v>1554</v>
      </c>
      <c r="I130" s="86" t="s">
        <v>1722</v>
      </c>
      <c r="J130" s="86" t="s">
        <v>1599</v>
      </c>
      <c r="L130" s="86" t="s">
        <v>512</v>
      </c>
      <c r="M130" s="86" t="s">
        <v>512</v>
      </c>
      <c r="N130" s="86" t="s">
        <v>512</v>
      </c>
      <c r="O130" s="86" t="s">
        <v>512</v>
      </c>
      <c r="P130" s="176" t="s">
        <v>287</v>
      </c>
      <c r="Q130" s="86" t="s">
        <v>259</v>
      </c>
      <c r="R130" s="176" t="str">
        <f t="shared" si="7"/>
        <v>Director(a) Administrativa</v>
      </c>
      <c r="S130" s="87" t="s">
        <v>287</v>
      </c>
      <c r="T130" s="177" t="s">
        <v>288</v>
      </c>
      <c r="U130" s="92">
        <v>0.98</v>
      </c>
      <c r="V130" s="136">
        <f>+VLOOKUP(AV130,Hoja1!$P$6:$R$26,3,FALSE)</f>
        <v>3.7499999999999999E-3</v>
      </c>
      <c r="X130" s="89" t="s">
        <v>1568</v>
      </c>
      <c r="Y130" s="89" t="s">
        <v>1568</v>
      </c>
      <c r="Z130" s="89"/>
      <c r="AA130" s="89"/>
      <c r="AB130" s="89"/>
      <c r="AC130" s="89"/>
      <c r="AD130" s="89"/>
      <c r="AF130" s="89" t="s">
        <v>98</v>
      </c>
      <c r="AG130" s="89" t="s">
        <v>103</v>
      </c>
      <c r="AH130" s="89" t="s">
        <v>1073</v>
      </c>
      <c r="AI130" s="89" t="s">
        <v>48</v>
      </c>
      <c r="AJ130" s="89"/>
      <c r="AK130" s="89"/>
      <c r="AL130" s="89"/>
      <c r="AM130" s="90" t="s">
        <v>1568</v>
      </c>
      <c r="AN130" s="93"/>
      <c r="AO130" s="93"/>
      <c r="AP130" s="93"/>
      <c r="AQ130" s="90" t="s">
        <v>1568</v>
      </c>
      <c r="AR130" s="93"/>
      <c r="AS130" s="93"/>
      <c r="AT130" s="94"/>
      <c r="AU130" s="91" t="s">
        <v>1568</v>
      </c>
      <c r="AV130" s="176" t="str">
        <f t="shared" si="3"/>
        <v>Resultado</v>
      </c>
    </row>
    <row r="131" spans="1:48" ht="39.75" customHeight="1" x14ac:dyDescent="0.25">
      <c r="A131" s="86">
        <v>6</v>
      </c>
      <c r="B131" s="86" t="s">
        <v>1596</v>
      </c>
      <c r="D131" s="86" t="s">
        <v>257</v>
      </c>
      <c r="E131" s="86" t="s">
        <v>258</v>
      </c>
      <c r="F131" s="86" t="s">
        <v>1606</v>
      </c>
      <c r="G131" s="86" t="s">
        <v>1554</v>
      </c>
      <c r="I131" s="86" t="s">
        <v>1722</v>
      </c>
      <c r="J131" s="86" t="s">
        <v>1599</v>
      </c>
      <c r="L131" s="86" t="s">
        <v>512</v>
      </c>
      <c r="M131" s="86" t="s">
        <v>512</v>
      </c>
      <c r="N131" s="86" t="s">
        <v>512</v>
      </c>
      <c r="O131" s="86" t="s">
        <v>512</v>
      </c>
      <c r="P131" s="176" t="s">
        <v>289</v>
      </c>
      <c r="Q131" s="86" t="s">
        <v>259</v>
      </c>
      <c r="R131" s="176" t="str">
        <f t="shared" si="7"/>
        <v>Director(a) Administrativa</v>
      </c>
      <c r="S131" s="87" t="s">
        <v>289</v>
      </c>
      <c r="T131" s="177" t="s">
        <v>290</v>
      </c>
      <c r="U131" s="92">
        <v>0.97</v>
      </c>
      <c r="V131" s="136">
        <f>+VLOOKUP(AV131,Hoja1!$P$6:$R$26,3,FALSE)</f>
        <v>3.7499999999999999E-3</v>
      </c>
      <c r="X131" s="89" t="s">
        <v>1568</v>
      </c>
      <c r="Y131" s="89" t="s">
        <v>1568</v>
      </c>
      <c r="Z131" s="89"/>
      <c r="AA131" s="89"/>
      <c r="AB131" s="89"/>
      <c r="AC131" s="89"/>
      <c r="AD131" s="89"/>
      <c r="AF131" s="89" t="s">
        <v>98</v>
      </c>
      <c r="AG131" s="89" t="s">
        <v>103</v>
      </c>
      <c r="AH131" s="89" t="s">
        <v>1073</v>
      </c>
      <c r="AI131" s="89" t="s">
        <v>48</v>
      </c>
      <c r="AJ131" s="89"/>
      <c r="AK131" s="89"/>
      <c r="AL131" s="89"/>
      <c r="AM131" s="90" t="s">
        <v>1568</v>
      </c>
      <c r="AN131" s="93"/>
      <c r="AO131" s="93"/>
      <c r="AP131" s="93"/>
      <c r="AQ131" s="90" t="s">
        <v>1568</v>
      </c>
      <c r="AR131" s="93"/>
      <c r="AS131" s="93"/>
      <c r="AT131" s="94"/>
      <c r="AU131" s="91" t="s">
        <v>1568</v>
      </c>
      <c r="AV131" s="176" t="str">
        <f t="shared" si="3"/>
        <v>Resultado</v>
      </c>
    </row>
    <row r="132" spans="1:48" ht="39.75" customHeight="1" x14ac:dyDescent="0.25">
      <c r="A132" s="86">
        <v>6</v>
      </c>
      <c r="B132" s="86" t="s">
        <v>1596</v>
      </c>
      <c r="D132" s="86" t="s">
        <v>257</v>
      </c>
      <c r="E132" s="86" t="s">
        <v>258</v>
      </c>
      <c r="F132" s="86" t="s">
        <v>1606</v>
      </c>
      <c r="G132" s="86" t="s">
        <v>1554</v>
      </c>
      <c r="I132" s="86" t="s">
        <v>1720</v>
      </c>
      <c r="J132" s="86" t="s">
        <v>1596</v>
      </c>
      <c r="L132" s="86" t="s">
        <v>512</v>
      </c>
      <c r="M132" s="86" t="s">
        <v>512</v>
      </c>
      <c r="N132" s="86" t="s">
        <v>512</v>
      </c>
      <c r="O132" s="86" t="s">
        <v>512</v>
      </c>
      <c r="P132" s="176" t="s">
        <v>1365</v>
      </c>
      <c r="Q132" s="86" t="s">
        <v>259</v>
      </c>
      <c r="R132" s="176" t="str">
        <f t="shared" si="7"/>
        <v>Director(a) Administrativa</v>
      </c>
      <c r="S132" s="87" t="s">
        <v>1365</v>
      </c>
      <c r="T132" s="177" t="s">
        <v>1359</v>
      </c>
      <c r="U132" s="92">
        <v>1</v>
      </c>
      <c r="V132" s="136">
        <f>+VLOOKUP(AV132,Hoja1!$P$6:$R$26,3,FALSE)</f>
        <v>1.276595744680851E-3</v>
      </c>
      <c r="X132" s="89" t="s">
        <v>1568</v>
      </c>
      <c r="Y132" s="89"/>
      <c r="Z132" s="89"/>
      <c r="AA132" s="89"/>
      <c r="AB132" s="89"/>
      <c r="AC132" s="89"/>
      <c r="AD132" s="89"/>
      <c r="AF132" s="89" t="s">
        <v>685</v>
      </c>
      <c r="AG132" s="89" t="s">
        <v>533</v>
      </c>
      <c r="AH132" s="89" t="s">
        <v>84</v>
      </c>
      <c r="AI132" s="89" t="s">
        <v>47</v>
      </c>
      <c r="AJ132" s="89"/>
      <c r="AK132" s="89"/>
      <c r="AL132" s="90" t="s">
        <v>1568</v>
      </c>
      <c r="AM132" s="90" t="s">
        <v>1568</v>
      </c>
      <c r="AN132" s="90" t="s">
        <v>1568</v>
      </c>
      <c r="AO132" s="90" t="s">
        <v>1568</v>
      </c>
      <c r="AP132" s="90" t="s">
        <v>1568</v>
      </c>
      <c r="AQ132" s="90" t="s">
        <v>1568</v>
      </c>
      <c r="AR132" s="90" t="s">
        <v>1568</v>
      </c>
      <c r="AS132" s="90" t="s">
        <v>1568</v>
      </c>
      <c r="AT132" s="91" t="s">
        <v>1568</v>
      </c>
      <c r="AU132" s="91" t="s">
        <v>1568</v>
      </c>
      <c r="AV132" s="176" t="str">
        <f t="shared" si="3"/>
        <v>Gestión</v>
      </c>
    </row>
    <row r="133" spans="1:48" ht="39.75" customHeight="1" x14ac:dyDescent="0.25">
      <c r="A133" s="86">
        <v>6</v>
      </c>
      <c r="B133" s="86" t="s">
        <v>1596</v>
      </c>
      <c r="D133" s="86" t="s">
        <v>257</v>
      </c>
      <c r="E133" s="86" t="s">
        <v>258</v>
      </c>
      <c r="F133" s="86" t="s">
        <v>1169</v>
      </c>
      <c r="G133" s="86" t="s">
        <v>1164</v>
      </c>
      <c r="I133" s="86" t="s">
        <v>1720</v>
      </c>
      <c r="J133" s="86" t="s">
        <v>1596</v>
      </c>
      <c r="L133" s="86" t="s">
        <v>501</v>
      </c>
      <c r="M133" s="86" t="s">
        <v>515</v>
      </c>
      <c r="N133" s="86" t="s">
        <v>503</v>
      </c>
      <c r="O133" s="86" t="s">
        <v>504</v>
      </c>
      <c r="P133" s="176" t="s">
        <v>304</v>
      </c>
      <c r="Q133" s="86" t="s">
        <v>303</v>
      </c>
      <c r="R133" s="176" t="str">
        <f t="shared" si="6"/>
        <v>Director(a) Contratación</v>
      </c>
      <c r="S133" s="87" t="s">
        <v>304</v>
      </c>
      <c r="T133" s="177" t="s">
        <v>305</v>
      </c>
      <c r="U133" s="92">
        <v>1</v>
      </c>
      <c r="V133" s="136">
        <f>+VLOOKUP(AV133,Hoja1!$P$6:$R$26,3,FALSE)</f>
        <v>9.3023255813953487E-3</v>
      </c>
      <c r="X133" s="89" t="s">
        <v>1568</v>
      </c>
      <c r="Y133" s="89"/>
      <c r="Z133" s="89"/>
      <c r="AA133" s="89" t="s">
        <v>1568</v>
      </c>
      <c r="AB133" s="89" t="s">
        <v>1568</v>
      </c>
      <c r="AC133" s="89"/>
      <c r="AD133" s="89"/>
      <c r="AF133" s="89" t="s">
        <v>98</v>
      </c>
      <c r="AG133" s="89" t="s">
        <v>103</v>
      </c>
      <c r="AH133" s="89" t="s">
        <v>71</v>
      </c>
      <c r="AI133" s="89" t="s">
        <v>47</v>
      </c>
      <c r="AJ133" s="89"/>
      <c r="AK133" s="89"/>
      <c r="AL133" s="90" t="s">
        <v>1568</v>
      </c>
      <c r="AM133" s="93"/>
      <c r="AN133" s="93"/>
      <c r="AO133" s="90" t="s">
        <v>1568</v>
      </c>
      <c r="AP133" s="93"/>
      <c r="AQ133" s="93"/>
      <c r="AR133" s="90" t="s">
        <v>1568</v>
      </c>
      <c r="AS133" s="93"/>
      <c r="AT133" s="94"/>
      <c r="AU133" s="91" t="s">
        <v>1568</v>
      </c>
      <c r="AV133" s="176" t="str">
        <f t="shared" si="3"/>
        <v>Resultadox</v>
      </c>
    </row>
    <row r="134" spans="1:48" ht="39.75" customHeight="1" x14ac:dyDescent="0.25">
      <c r="A134" s="86">
        <v>6</v>
      </c>
      <c r="B134" s="86" t="s">
        <v>1596</v>
      </c>
      <c r="D134" s="86" t="s">
        <v>257</v>
      </c>
      <c r="E134" s="86" t="s">
        <v>258</v>
      </c>
      <c r="F134" s="86" t="s">
        <v>1169</v>
      </c>
      <c r="G134" s="86" t="s">
        <v>1164</v>
      </c>
      <c r="I134" s="86" t="s">
        <v>1720</v>
      </c>
      <c r="J134" s="86" t="s">
        <v>1596</v>
      </c>
      <c r="L134" s="86" t="s">
        <v>501</v>
      </c>
      <c r="M134" s="86" t="s">
        <v>515</v>
      </c>
      <c r="N134" s="86" t="s">
        <v>503</v>
      </c>
      <c r="O134" s="86" t="s">
        <v>504</v>
      </c>
      <c r="P134" s="176" t="s">
        <v>306</v>
      </c>
      <c r="Q134" s="86" t="s">
        <v>303</v>
      </c>
      <c r="R134" s="176" t="str">
        <f t="shared" si="6"/>
        <v>Director(a) Contratación</v>
      </c>
      <c r="S134" s="87" t="s">
        <v>306</v>
      </c>
      <c r="T134" s="177" t="s">
        <v>307</v>
      </c>
      <c r="U134" s="92">
        <v>1</v>
      </c>
      <c r="V134" s="136">
        <f>+VLOOKUP(AV134,Hoja1!$P$6:$R$26,3,FALSE)</f>
        <v>9.3023255813953487E-3</v>
      </c>
      <c r="X134" s="89" t="s">
        <v>1568</v>
      </c>
      <c r="Y134" s="89" t="s">
        <v>1568</v>
      </c>
      <c r="Z134" s="89"/>
      <c r="AA134" s="89" t="s">
        <v>1568</v>
      </c>
      <c r="AB134" s="89"/>
      <c r="AC134" s="89"/>
      <c r="AD134" s="89"/>
      <c r="AF134" s="89" t="s">
        <v>98</v>
      </c>
      <c r="AG134" s="89" t="s">
        <v>103</v>
      </c>
      <c r="AH134" s="89" t="s">
        <v>513</v>
      </c>
      <c r="AI134" s="89" t="s">
        <v>40</v>
      </c>
      <c r="AJ134" s="89"/>
      <c r="AK134" s="90" t="s">
        <v>1568</v>
      </c>
      <c r="AL134" s="93"/>
      <c r="AM134" s="90" t="s">
        <v>1568</v>
      </c>
      <c r="AN134" s="93"/>
      <c r="AO134" s="90" t="s">
        <v>1568</v>
      </c>
      <c r="AP134" s="93"/>
      <c r="AQ134" s="90" t="s">
        <v>1568</v>
      </c>
      <c r="AR134" s="93"/>
      <c r="AS134" s="90" t="s">
        <v>1568</v>
      </c>
      <c r="AT134" s="94"/>
      <c r="AU134" s="91" t="s">
        <v>1568</v>
      </c>
      <c r="AV134" s="176" t="str">
        <f t="shared" ref="AV134:AV196" si="8">+AG134&amp;AA134</f>
        <v>Resultadox</v>
      </c>
    </row>
    <row r="135" spans="1:48" ht="39.75" customHeight="1" x14ac:dyDescent="0.25">
      <c r="A135" s="86">
        <v>6</v>
      </c>
      <c r="B135" s="86" t="s">
        <v>1596</v>
      </c>
      <c r="D135" s="86" t="s">
        <v>354</v>
      </c>
      <c r="E135" s="86" t="s">
        <v>355</v>
      </c>
      <c r="F135" s="86" t="s">
        <v>512</v>
      </c>
      <c r="G135" s="86" t="s">
        <v>512</v>
      </c>
      <c r="I135" s="86" t="s">
        <v>1720</v>
      </c>
      <c r="J135" s="86" t="s">
        <v>1596</v>
      </c>
      <c r="L135" s="86" t="s">
        <v>501</v>
      </c>
      <c r="M135" s="86" t="s">
        <v>515</v>
      </c>
      <c r="N135" s="86" t="s">
        <v>503</v>
      </c>
      <c r="O135" s="86" t="s">
        <v>504</v>
      </c>
      <c r="P135" s="176" t="s">
        <v>357</v>
      </c>
      <c r="Q135" s="86" t="s">
        <v>356</v>
      </c>
      <c r="R135" s="176" t="str">
        <f t="shared" ref="R135:R145" si="9">+"Jefe "&amp;Q135</f>
        <v>Jefe Oficina Asesora Jurídica</v>
      </c>
      <c r="S135" s="87" t="s">
        <v>357</v>
      </c>
      <c r="T135" s="177" t="s">
        <v>1189</v>
      </c>
      <c r="U135" s="92">
        <v>0.5</v>
      </c>
      <c r="V135" s="136">
        <f>+VLOOKUP(AV135,Hoja1!$P$6:$R$26,3,FALSE)</f>
        <v>5.5813953488372094E-3</v>
      </c>
      <c r="X135" s="89" t="s">
        <v>1568</v>
      </c>
      <c r="Y135" s="89"/>
      <c r="Z135" s="89"/>
      <c r="AA135" s="89" t="s">
        <v>1568</v>
      </c>
      <c r="AB135" s="89" t="s">
        <v>1568</v>
      </c>
      <c r="AC135" s="89"/>
      <c r="AD135" s="89"/>
      <c r="AF135" s="89" t="s">
        <v>98</v>
      </c>
      <c r="AG135" s="89" t="s">
        <v>533</v>
      </c>
      <c r="AH135" s="89" t="s">
        <v>1073</v>
      </c>
      <c r="AI135" s="89" t="s">
        <v>48</v>
      </c>
      <c r="AJ135" s="89"/>
      <c r="AK135" s="89"/>
      <c r="AL135" s="89"/>
      <c r="AM135" s="90" t="s">
        <v>1568</v>
      </c>
      <c r="AN135" s="93"/>
      <c r="AO135" s="93"/>
      <c r="AP135" s="93"/>
      <c r="AQ135" s="90" t="s">
        <v>1568</v>
      </c>
      <c r="AR135" s="93"/>
      <c r="AS135" s="93"/>
      <c r="AT135" s="94"/>
      <c r="AU135" s="91" t="s">
        <v>1568</v>
      </c>
      <c r="AV135" s="176" t="str">
        <f t="shared" si="8"/>
        <v>Gestiónx</v>
      </c>
    </row>
    <row r="136" spans="1:48" ht="39.75" customHeight="1" x14ac:dyDescent="0.25">
      <c r="A136" s="86">
        <v>6</v>
      </c>
      <c r="B136" s="86" t="s">
        <v>1596</v>
      </c>
      <c r="D136" s="86" t="s">
        <v>354</v>
      </c>
      <c r="E136" s="86" t="s">
        <v>355</v>
      </c>
      <c r="F136" s="86" t="s">
        <v>512</v>
      </c>
      <c r="G136" s="86" t="s">
        <v>512</v>
      </c>
      <c r="I136" s="86" t="s">
        <v>1720</v>
      </c>
      <c r="J136" s="86" t="s">
        <v>1596</v>
      </c>
      <c r="L136" s="86" t="s">
        <v>512</v>
      </c>
      <c r="M136" s="86" t="s">
        <v>512</v>
      </c>
      <c r="N136" s="86" t="s">
        <v>512</v>
      </c>
      <c r="O136" s="86" t="s">
        <v>512</v>
      </c>
      <c r="P136" s="176" t="s">
        <v>358</v>
      </c>
      <c r="Q136" s="86" t="s">
        <v>356</v>
      </c>
      <c r="R136" s="176" t="str">
        <f t="shared" si="9"/>
        <v>Jefe Oficina Asesora Jurídica</v>
      </c>
      <c r="S136" s="87" t="s">
        <v>358</v>
      </c>
      <c r="T136" s="177" t="s">
        <v>359</v>
      </c>
      <c r="U136" s="92">
        <v>1</v>
      </c>
      <c r="V136" s="136">
        <f>+VLOOKUP(AV136,Hoja1!$P$6:$R$26,3,FALSE)</f>
        <v>1.276595744680851E-3</v>
      </c>
      <c r="X136" s="89" t="s">
        <v>1568</v>
      </c>
      <c r="Y136" s="89" t="s">
        <v>1568</v>
      </c>
      <c r="Z136" s="89"/>
      <c r="AA136" s="89"/>
      <c r="AB136" s="89"/>
      <c r="AC136" s="89"/>
      <c r="AD136" s="89"/>
      <c r="AF136" s="89" t="s">
        <v>98</v>
      </c>
      <c r="AG136" s="89" t="s">
        <v>533</v>
      </c>
      <c r="AH136" s="89" t="s">
        <v>71</v>
      </c>
      <c r="AI136" s="89" t="s">
        <v>50</v>
      </c>
      <c r="AJ136" s="89"/>
      <c r="AK136" s="89"/>
      <c r="AL136" s="89"/>
      <c r="AM136" s="89"/>
      <c r="AN136" s="89"/>
      <c r="AO136" s="90" t="s">
        <v>1568</v>
      </c>
      <c r="AP136" s="93"/>
      <c r="AQ136" s="93"/>
      <c r="AR136" s="90" t="s">
        <v>1568</v>
      </c>
      <c r="AS136" s="93"/>
      <c r="AT136" s="94"/>
      <c r="AU136" s="91" t="s">
        <v>1568</v>
      </c>
      <c r="AV136" s="176" t="str">
        <f t="shared" si="8"/>
        <v>Gestión</v>
      </c>
    </row>
    <row r="137" spans="1:48" ht="39.75" customHeight="1" x14ac:dyDescent="0.25">
      <c r="A137" s="86">
        <v>6</v>
      </c>
      <c r="B137" s="86" t="s">
        <v>1596</v>
      </c>
      <c r="D137" s="86" t="s">
        <v>354</v>
      </c>
      <c r="E137" s="86" t="s">
        <v>355</v>
      </c>
      <c r="F137" s="86" t="s">
        <v>512</v>
      </c>
      <c r="G137" s="86" t="s">
        <v>512</v>
      </c>
      <c r="I137" s="86" t="s">
        <v>1720</v>
      </c>
      <c r="J137" s="86" t="s">
        <v>1596</v>
      </c>
      <c r="L137" s="86" t="s">
        <v>512</v>
      </c>
      <c r="M137" s="86" t="s">
        <v>512</v>
      </c>
      <c r="N137" s="86" t="s">
        <v>512</v>
      </c>
      <c r="O137" s="86" t="s">
        <v>512</v>
      </c>
      <c r="P137" s="176" t="s">
        <v>360</v>
      </c>
      <c r="Q137" s="86" t="s">
        <v>356</v>
      </c>
      <c r="R137" s="176" t="str">
        <f t="shared" si="9"/>
        <v>Jefe Oficina Asesora Jurídica</v>
      </c>
      <c r="S137" s="87" t="s">
        <v>360</v>
      </c>
      <c r="T137" s="177" t="s">
        <v>1201</v>
      </c>
      <c r="U137" s="92">
        <v>1</v>
      </c>
      <c r="V137" s="136">
        <f>+VLOOKUP(AV137,Hoja1!$P$6:$R$26,3,FALSE)</f>
        <v>1.276595744680851E-3</v>
      </c>
      <c r="X137" s="89" t="s">
        <v>1568</v>
      </c>
      <c r="Y137" s="89"/>
      <c r="Z137" s="89"/>
      <c r="AA137" s="89"/>
      <c r="AB137" s="89"/>
      <c r="AC137" s="89"/>
      <c r="AD137" s="89"/>
      <c r="AF137" s="89" t="s">
        <v>98</v>
      </c>
      <c r="AG137" s="89" t="s">
        <v>533</v>
      </c>
      <c r="AH137" s="89" t="s">
        <v>71</v>
      </c>
      <c r="AI137" s="89" t="s">
        <v>47</v>
      </c>
      <c r="AJ137" s="89"/>
      <c r="AK137" s="89"/>
      <c r="AL137" s="90" t="s">
        <v>1568</v>
      </c>
      <c r="AM137" s="93"/>
      <c r="AN137" s="93"/>
      <c r="AO137" s="90" t="s">
        <v>1568</v>
      </c>
      <c r="AP137" s="93"/>
      <c r="AQ137" s="93"/>
      <c r="AR137" s="90" t="s">
        <v>1568</v>
      </c>
      <c r="AS137" s="93"/>
      <c r="AT137" s="94"/>
      <c r="AU137" s="91" t="s">
        <v>1568</v>
      </c>
      <c r="AV137" s="176" t="str">
        <f t="shared" si="8"/>
        <v>Gestión</v>
      </c>
    </row>
    <row r="138" spans="1:48" ht="39.75" customHeight="1" x14ac:dyDescent="0.25">
      <c r="A138" s="86">
        <v>6</v>
      </c>
      <c r="B138" s="86" t="s">
        <v>1596</v>
      </c>
      <c r="D138" s="86" t="s">
        <v>354</v>
      </c>
      <c r="E138" s="86" t="s">
        <v>355</v>
      </c>
      <c r="F138" s="86" t="s">
        <v>512</v>
      </c>
      <c r="G138" s="86" t="s">
        <v>512</v>
      </c>
      <c r="I138" s="86" t="s">
        <v>1720</v>
      </c>
      <c r="J138" s="86" t="s">
        <v>1596</v>
      </c>
      <c r="L138" s="86" t="s">
        <v>512</v>
      </c>
      <c r="M138" s="86" t="s">
        <v>512</v>
      </c>
      <c r="N138" s="86" t="s">
        <v>512</v>
      </c>
      <c r="O138" s="86" t="s">
        <v>512</v>
      </c>
      <c r="P138" s="176" t="s">
        <v>361</v>
      </c>
      <c r="Q138" s="86" t="s">
        <v>356</v>
      </c>
      <c r="R138" s="176" t="str">
        <f t="shared" si="9"/>
        <v>Jefe Oficina Asesora Jurídica</v>
      </c>
      <c r="S138" s="87" t="s">
        <v>361</v>
      </c>
      <c r="T138" s="177" t="s">
        <v>362</v>
      </c>
      <c r="U138" s="92">
        <v>1</v>
      </c>
      <c r="V138" s="136">
        <f>+VLOOKUP(AV138,Hoja1!$P$6:$R$26,3,FALSE)</f>
        <v>1.276595744680851E-3</v>
      </c>
      <c r="X138" s="89" t="s">
        <v>1568</v>
      </c>
      <c r="Y138" s="89"/>
      <c r="Z138" s="89"/>
      <c r="AA138" s="89"/>
      <c r="AB138" s="89"/>
      <c r="AC138" s="89"/>
      <c r="AD138" s="89"/>
      <c r="AF138" s="89" t="s">
        <v>98</v>
      </c>
      <c r="AG138" s="89" t="s">
        <v>533</v>
      </c>
      <c r="AH138" s="89" t="s">
        <v>71</v>
      </c>
      <c r="AI138" s="89" t="s">
        <v>47</v>
      </c>
      <c r="AJ138" s="89"/>
      <c r="AK138" s="89"/>
      <c r="AL138" s="90" t="s">
        <v>1568</v>
      </c>
      <c r="AM138" s="93"/>
      <c r="AN138" s="93"/>
      <c r="AO138" s="90" t="s">
        <v>1568</v>
      </c>
      <c r="AP138" s="93"/>
      <c r="AQ138" s="93"/>
      <c r="AR138" s="90" t="s">
        <v>1568</v>
      </c>
      <c r="AS138" s="93"/>
      <c r="AT138" s="94"/>
      <c r="AU138" s="91" t="s">
        <v>1568</v>
      </c>
      <c r="AV138" s="176" t="str">
        <f t="shared" si="8"/>
        <v>Gestión</v>
      </c>
    </row>
    <row r="139" spans="1:48" ht="39.75" customHeight="1" x14ac:dyDescent="0.25">
      <c r="A139" s="86">
        <v>6</v>
      </c>
      <c r="B139" s="86" t="s">
        <v>1596</v>
      </c>
      <c r="D139" s="86" t="s">
        <v>363</v>
      </c>
      <c r="E139" s="86" t="s">
        <v>364</v>
      </c>
      <c r="F139" s="86" t="s">
        <v>512</v>
      </c>
      <c r="G139" s="86" t="s">
        <v>512</v>
      </c>
      <c r="I139" s="86" t="s">
        <v>1720</v>
      </c>
      <c r="J139" s="86" t="s">
        <v>1596</v>
      </c>
      <c r="L139" s="86" t="s">
        <v>501</v>
      </c>
      <c r="M139" s="86" t="s">
        <v>515</v>
      </c>
      <c r="N139" s="86" t="s">
        <v>503</v>
      </c>
      <c r="O139" s="86" t="s">
        <v>504</v>
      </c>
      <c r="P139" s="176" t="s">
        <v>366</v>
      </c>
      <c r="Q139" s="86" t="s">
        <v>365</v>
      </c>
      <c r="R139" s="176" t="str">
        <f t="shared" si="9"/>
        <v>Jefe Oficina de Gestión Regional</v>
      </c>
      <c r="S139" s="87" t="s">
        <v>366</v>
      </c>
      <c r="T139" s="177" t="s">
        <v>367</v>
      </c>
      <c r="U139" s="92">
        <v>0.25</v>
      </c>
      <c r="V139" s="136">
        <f>+VLOOKUP(AV139,Hoja1!$P$6:$R$26,3,FALSE)</f>
        <v>9.3023255813953487E-3</v>
      </c>
      <c r="X139" s="89" t="s">
        <v>1568</v>
      </c>
      <c r="Y139" s="89"/>
      <c r="Z139" s="89"/>
      <c r="AA139" s="89" t="s">
        <v>1568</v>
      </c>
      <c r="AB139" s="89" t="s">
        <v>1568</v>
      </c>
      <c r="AC139" s="89"/>
      <c r="AD139" s="89"/>
      <c r="AF139" s="89" t="s">
        <v>98</v>
      </c>
      <c r="AG139" s="89" t="s">
        <v>103</v>
      </c>
      <c r="AH139" s="89" t="s">
        <v>104</v>
      </c>
      <c r="AI139" s="89" t="s">
        <v>50</v>
      </c>
      <c r="AJ139" s="89"/>
      <c r="AK139" s="89"/>
      <c r="AL139" s="89"/>
      <c r="AM139" s="89"/>
      <c r="AN139" s="89"/>
      <c r="AO139" s="90" t="s">
        <v>1568</v>
      </c>
      <c r="AP139" s="93"/>
      <c r="AQ139" s="93"/>
      <c r="AR139" s="93"/>
      <c r="AS139" s="93"/>
      <c r="AT139" s="94"/>
      <c r="AU139" s="91" t="s">
        <v>1568</v>
      </c>
      <c r="AV139" s="176" t="str">
        <f t="shared" si="8"/>
        <v>Resultadox</v>
      </c>
    </row>
    <row r="140" spans="1:48" ht="39.75" customHeight="1" x14ac:dyDescent="0.25">
      <c r="A140" s="86">
        <v>6</v>
      </c>
      <c r="B140" s="86" t="s">
        <v>1596</v>
      </c>
      <c r="D140" s="86" t="s">
        <v>363</v>
      </c>
      <c r="E140" s="86" t="s">
        <v>364</v>
      </c>
      <c r="F140" s="86" t="s">
        <v>512</v>
      </c>
      <c r="G140" s="86" t="s">
        <v>512</v>
      </c>
      <c r="I140" s="86" t="s">
        <v>1720</v>
      </c>
      <c r="J140" s="86" t="s">
        <v>1596</v>
      </c>
      <c r="L140" s="86" t="s">
        <v>501</v>
      </c>
      <c r="M140" s="86" t="s">
        <v>515</v>
      </c>
      <c r="N140" s="86" t="s">
        <v>503</v>
      </c>
      <c r="O140" s="86" t="s">
        <v>504</v>
      </c>
      <c r="P140" s="176" t="s">
        <v>368</v>
      </c>
      <c r="Q140" s="86" t="s">
        <v>365</v>
      </c>
      <c r="R140" s="176" t="str">
        <f t="shared" si="9"/>
        <v>Jefe Oficina de Gestión Regional</v>
      </c>
      <c r="S140" s="87" t="s">
        <v>368</v>
      </c>
      <c r="T140" s="177" t="s">
        <v>369</v>
      </c>
      <c r="U140" s="92">
        <v>1</v>
      </c>
      <c r="V140" s="136">
        <f>+VLOOKUP(AV140,Hoja1!$P$6:$R$26,3,FALSE)</f>
        <v>9.3023255813953487E-3</v>
      </c>
      <c r="X140" s="89" t="s">
        <v>1568</v>
      </c>
      <c r="Y140" s="89"/>
      <c r="Z140" s="89"/>
      <c r="AA140" s="89" t="s">
        <v>1568</v>
      </c>
      <c r="AB140" s="89"/>
      <c r="AC140" s="89"/>
      <c r="AD140" s="89"/>
      <c r="AF140" s="89" t="s">
        <v>98</v>
      </c>
      <c r="AG140" s="89" t="s">
        <v>103</v>
      </c>
      <c r="AH140" s="89" t="s">
        <v>84</v>
      </c>
      <c r="AI140" s="89" t="s">
        <v>49</v>
      </c>
      <c r="AJ140" s="89"/>
      <c r="AK140" s="89"/>
      <c r="AL140" s="89"/>
      <c r="AM140" s="89"/>
      <c r="AN140" s="90" t="s">
        <v>1568</v>
      </c>
      <c r="AO140" s="90" t="s">
        <v>1568</v>
      </c>
      <c r="AP140" s="90" t="s">
        <v>1568</v>
      </c>
      <c r="AQ140" s="90" t="s">
        <v>1568</v>
      </c>
      <c r="AR140" s="90" t="s">
        <v>1568</v>
      </c>
      <c r="AS140" s="90" t="s">
        <v>1568</v>
      </c>
      <c r="AT140" s="91" t="s">
        <v>1568</v>
      </c>
      <c r="AU140" s="91" t="s">
        <v>1568</v>
      </c>
      <c r="AV140" s="176" t="str">
        <f t="shared" si="8"/>
        <v>Resultadox</v>
      </c>
    </row>
    <row r="141" spans="1:48" ht="39.75" customHeight="1" x14ac:dyDescent="0.25">
      <c r="A141" s="86">
        <v>6</v>
      </c>
      <c r="B141" s="86" t="s">
        <v>1596</v>
      </c>
      <c r="D141" s="86" t="s">
        <v>370</v>
      </c>
      <c r="E141" s="86" t="s">
        <v>371</v>
      </c>
      <c r="F141" s="86" t="s">
        <v>512</v>
      </c>
      <c r="G141" s="86" t="s">
        <v>512</v>
      </c>
      <c r="I141" s="86" t="s">
        <v>1720</v>
      </c>
      <c r="J141" s="86" t="s">
        <v>1596</v>
      </c>
      <c r="L141" s="86" t="s">
        <v>501</v>
      </c>
      <c r="M141" s="86" t="s">
        <v>515</v>
      </c>
      <c r="N141" s="86" t="s">
        <v>503</v>
      </c>
      <c r="O141" s="86" t="s">
        <v>504</v>
      </c>
      <c r="P141" s="176" t="s">
        <v>373</v>
      </c>
      <c r="Q141" s="86" t="s">
        <v>372</v>
      </c>
      <c r="R141" s="176" t="str">
        <f t="shared" si="9"/>
        <v xml:space="preserve">Jefe Oficina de Cooperación y Convenios </v>
      </c>
      <c r="S141" s="87" t="s">
        <v>373</v>
      </c>
      <c r="T141" s="177" t="s">
        <v>1580</v>
      </c>
      <c r="U141" s="88">
        <v>10</v>
      </c>
      <c r="V141" s="136">
        <f>+VLOOKUP(AV141,Hoja1!$P$6:$R$26,3,FALSE)</f>
        <v>5.5813953488372094E-3</v>
      </c>
      <c r="X141" s="89" t="s">
        <v>1568</v>
      </c>
      <c r="Y141" s="89"/>
      <c r="Z141" s="89"/>
      <c r="AA141" s="89" t="s">
        <v>1568</v>
      </c>
      <c r="AB141" s="89" t="s">
        <v>1568</v>
      </c>
      <c r="AC141" s="89"/>
      <c r="AD141" s="89"/>
      <c r="AF141" s="89" t="s">
        <v>98</v>
      </c>
      <c r="AG141" s="89" t="s">
        <v>533</v>
      </c>
      <c r="AH141" s="89" t="s">
        <v>71</v>
      </c>
      <c r="AI141" s="89" t="s">
        <v>50</v>
      </c>
      <c r="AJ141" s="89"/>
      <c r="AK141" s="89"/>
      <c r="AL141" s="89"/>
      <c r="AM141" s="89"/>
      <c r="AN141" s="89"/>
      <c r="AO141" s="90" t="s">
        <v>1568</v>
      </c>
      <c r="AP141" s="93"/>
      <c r="AQ141" s="93"/>
      <c r="AR141" s="90" t="s">
        <v>1568</v>
      </c>
      <c r="AS141" s="93"/>
      <c r="AT141" s="94"/>
      <c r="AU141" s="91" t="s">
        <v>1568</v>
      </c>
      <c r="AV141" s="176" t="str">
        <f t="shared" si="8"/>
        <v>Gestiónx</v>
      </c>
    </row>
    <row r="142" spans="1:48" ht="39.75" customHeight="1" x14ac:dyDescent="0.25">
      <c r="A142" s="86">
        <v>6</v>
      </c>
      <c r="B142" s="86" t="s">
        <v>1596</v>
      </c>
      <c r="D142" s="86" t="s">
        <v>370</v>
      </c>
      <c r="E142" s="86" t="s">
        <v>371</v>
      </c>
      <c r="F142" s="86" t="s">
        <v>512</v>
      </c>
      <c r="G142" s="86" t="s">
        <v>512</v>
      </c>
      <c r="I142" s="86" t="s">
        <v>1720</v>
      </c>
      <c r="J142" s="86" t="s">
        <v>1596</v>
      </c>
      <c r="L142" s="86" t="s">
        <v>501</v>
      </c>
      <c r="M142" s="86" t="s">
        <v>515</v>
      </c>
      <c r="N142" s="86" t="s">
        <v>503</v>
      </c>
      <c r="O142" s="86" t="s">
        <v>504</v>
      </c>
      <c r="P142" s="176" t="s">
        <v>374</v>
      </c>
      <c r="Q142" s="86" t="s">
        <v>372</v>
      </c>
      <c r="R142" s="176" t="str">
        <f t="shared" si="9"/>
        <v xml:space="preserve">Jefe Oficina de Cooperación y Convenios </v>
      </c>
      <c r="S142" s="87" t="s">
        <v>374</v>
      </c>
      <c r="T142" s="177" t="s">
        <v>1241</v>
      </c>
      <c r="U142" s="88">
        <v>50</v>
      </c>
      <c r="V142" s="136">
        <f>+VLOOKUP(AV142,Hoja1!$P$6:$R$26,3,FALSE)</f>
        <v>5.5813953488372094E-3</v>
      </c>
      <c r="X142" s="89" t="s">
        <v>1568</v>
      </c>
      <c r="Y142" s="89"/>
      <c r="Z142" s="89"/>
      <c r="AA142" s="89" t="s">
        <v>1568</v>
      </c>
      <c r="AB142" s="89" t="s">
        <v>1568</v>
      </c>
      <c r="AC142" s="89"/>
      <c r="AD142" s="89"/>
      <c r="AF142" s="89" t="s">
        <v>98</v>
      </c>
      <c r="AG142" s="89" t="s">
        <v>533</v>
      </c>
      <c r="AH142" s="89" t="s">
        <v>71</v>
      </c>
      <c r="AI142" s="89" t="s">
        <v>47</v>
      </c>
      <c r="AJ142" s="89"/>
      <c r="AK142" s="89"/>
      <c r="AL142" s="90" t="s">
        <v>1568</v>
      </c>
      <c r="AM142" s="93"/>
      <c r="AN142" s="93"/>
      <c r="AO142" s="90" t="s">
        <v>1568</v>
      </c>
      <c r="AP142" s="93"/>
      <c r="AQ142" s="93"/>
      <c r="AR142" s="90" t="s">
        <v>1568</v>
      </c>
      <c r="AS142" s="93"/>
      <c r="AT142" s="94"/>
      <c r="AU142" s="91" t="s">
        <v>1568</v>
      </c>
      <c r="AV142" s="176" t="str">
        <f t="shared" si="8"/>
        <v>Gestiónx</v>
      </c>
    </row>
    <row r="143" spans="1:48" ht="39.75" customHeight="1" x14ac:dyDescent="0.25">
      <c r="A143" s="86">
        <v>6</v>
      </c>
      <c r="B143" s="86" t="s">
        <v>1596</v>
      </c>
      <c r="D143" s="86" t="s">
        <v>370</v>
      </c>
      <c r="E143" s="86" t="s">
        <v>371</v>
      </c>
      <c r="F143" s="86" t="s">
        <v>512</v>
      </c>
      <c r="G143" s="86" t="s">
        <v>512</v>
      </c>
      <c r="I143" s="86" t="s">
        <v>1720</v>
      </c>
      <c r="J143" s="86" t="s">
        <v>1596</v>
      </c>
      <c r="L143" s="86" t="s">
        <v>501</v>
      </c>
      <c r="M143" s="86" t="s">
        <v>515</v>
      </c>
      <c r="N143" s="86" t="s">
        <v>503</v>
      </c>
      <c r="O143" s="86" t="s">
        <v>504</v>
      </c>
      <c r="P143" s="176" t="s">
        <v>375</v>
      </c>
      <c r="Q143" s="86" t="s">
        <v>372</v>
      </c>
      <c r="R143" s="176" t="str">
        <f t="shared" si="9"/>
        <v xml:space="preserve">Jefe Oficina de Cooperación y Convenios </v>
      </c>
      <c r="S143" s="87" t="s">
        <v>375</v>
      </c>
      <c r="T143" s="177" t="s">
        <v>1246</v>
      </c>
      <c r="U143" s="88">
        <v>100000</v>
      </c>
      <c r="V143" s="136">
        <f>+VLOOKUP(AV143,Hoja1!$P$6:$R$26,3,FALSE)</f>
        <v>8.4210526315789489E-3</v>
      </c>
      <c r="X143" s="89" t="s">
        <v>1568</v>
      </c>
      <c r="Y143" s="89"/>
      <c r="Z143" s="89"/>
      <c r="AA143" s="89" t="s">
        <v>1568</v>
      </c>
      <c r="AB143" s="89" t="s">
        <v>1568</v>
      </c>
      <c r="AC143" s="89"/>
      <c r="AD143" s="89"/>
      <c r="AF143" s="89" t="s">
        <v>98</v>
      </c>
      <c r="AG143" s="89" t="s">
        <v>519</v>
      </c>
      <c r="AH143" s="89" t="s">
        <v>71</v>
      </c>
      <c r="AI143" s="89" t="s">
        <v>47</v>
      </c>
      <c r="AJ143" s="89"/>
      <c r="AK143" s="89"/>
      <c r="AL143" s="90" t="s">
        <v>1568</v>
      </c>
      <c r="AM143" s="93"/>
      <c r="AN143" s="93"/>
      <c r="AO143" s="90" t="s">
        <v>1568</v>
      </c>
      <c r="AP143" s="93"/>
      <c r="AQ143" s="93"/>
      <c r="AR143" s="90" t="s">
        <v>1568</v>
      </c>
      <c r="AS143" s="93"/>
      <c r="AT143" s="94"/>
      <c r="AU143" s="91" t="s">
        <v>1568</v>
      </c>
      <c r="AV143" s="176" t="str">
        <f t="shared" si="8"/>
        <v>Productox</v>
      </c>
    </row>
    <row r="144" spans="1:48" ht="39.75" customHeight="1" x14ac:dyDescent="0.25">
      <c r="A144" s="86">
        <v>6</v>
      </c>
      <c r="B144" s="86" t="s">
        <v>1596</v>
      </c>
      <c r="D144" s="86" t="s">
        <v>370</v>
      </c>
      <c r="E144" s="86" t="s">
        <v>371</v>
      </c>
      <c r="F144" s="86" t="s">
        <v>512</v>
      </c>
      <c r="G144" s="86" t="s">
        <v>512</v>
      </c>
      <c r="I144" s="86" t="s">
        <v>1720</v>
      </c>
      <c r="J144" s="86" t="s">
        <v>1596</v>
      </c>
      <c r="L144" s="86" t="s">
        <v>501</v>
      </c>
      <c r="M144" s="86" t="s">
        <v>515</v>
      </c>
      <c r="N144" s="86" t="s">
        <v>503</v>
      </c>
      <c r="O144" s="86" t="s">
        <v>504</v>
      </c>
      <c r="P144" s="176" t="s">
        <v>377</v>
      </c>
      <c r="Q144" s="86" t="s">
        <v>372</v>
      </c>
      <c r="R144" s="176" t="str">
        <f t="shared" si="9"/>
        <v xml:space="preserve">Jefe Oficina de Cooperación y Convenios </v>
      </c>
      <c r="S144" s="87" t="s">
        <v>377</v>
      </c>
      <c r="T144" s="177" t="s">
        <v>378</v>
      </c>
      <c r="U144" s="88">
        <v>40000</v>
      </c>
      <c r="V144" s="136">
        <f>+VLOOKUP(AV144,Hoja1!$P$6:$R$26,3,FALSE)</f>
        <v>5.5813953488372094E-3</v>
      </c>
      <c r="X144" s="89" t="s">
        <v>1568</v>
      </c>
      <c r="Y144" s="89"/>
      <c r="Z144" s="89"/>
      <c r="AA144" s="89" t="s">
        <v>1568</v>
      </c>
      <c r="AB144" s="89" t="s">
        <v>1568</v>
      </c>
      <c r="AC144" s="89"/>
      <c r="AD144" s="89"/>
      <c r="AF144" s="89" t="s">
        <v>685</v>
      </c>
      <c r="AG144" s="89" t="s">
        <v>533</v>
      </c>
      <c r="AH144" s="89" t="s">
        <v>84</v>
      </c>
      <c r="AI144" s="89" t="s">
        <v>46</v>
      </c>
      <c r="AJ144" s="90" t="s">
        <v>1568</v>
      </c>
      <c r="AK144" s="90" t="s">
        <v>1568</v>
      </c>
      <c r="AL144" s="90" t="s">
        <v>1568</v>
      </c>
      <c r="AM144" s="90" t="s">
        <v>1568</v>
      </c>
      <c r="AN144" s="90" t="s">
        <v>1568</v>
      </c>
      <c r="AO144" s="90" t="s">
        <v>1568</v>
      </c>
      <c r="AP144" s="90" t="s">
        <v>1568</v>
      </c>
      <c r="AQ144" s="90" t="s">
        <v>1568</v>
      </c>
      <c r="AR144" s="90" t="s">
        <v>1568</v>
      </c>
      <c r="AS144" s="90" t="s">
        <v>1568</v>
      </c>
      <c r="AT144" s="91" t="s">
        <v>1568</v>
      </c>
      <c r="AU144" s="91" t="s">
        <v>1568</v>
      </c>
      <c r="AV144" s="176" t="str">
        <f t="shared" si="8"/>
        <v>Gestiónx</v>
      </c>
    </row>
    <row r="145" spans="1:48" ht="39.75" customHeight="1" x14ac:dyDescent="0.25">
      <c r="A145" s="86">
        <v>6</v>
      </c>
      <c r="B145" s="86" t="s">
        <v>1596</v>
      </c>
      <c r="D145" s="86" t="s">
        <v>370</v>
      </c>
      <c r="E145" s="86" t="s">
        <v>371</v>
      </c>
      <c r="F145" s="86" t="s">
        <v>512</v>
      </c>
      <c r="G145" s="86" t="s">
        <v>512</v>
      </c>
      <c r="I145" s="86" t="s">
        <v>1720</v>
      </c>
      <c r="J145" s="86" t="s">
        <v>1596</v>
      </c>
      <c r="L145" s="86" t="s">
        <v>512</v>
      </c>
      <c r="M145" s="86" t="s">
        <v>512</v>
      </c>
      <c r="N145" s="86" t="s">
        <v>512</v>
      </c>
      <c r="O145" s="86" t="s">
        <v>512</v>
      </c>
      <c r="P145" s="176" t="s">
        <v>1366</v>
      </c>
      <c r="Q145" s="86" t="s">
        <v>372</v>
      </c>
      <c r="R145" s="176" t="str">
        <f t="shared" si="9"/>
        <v xml:space="preserve">Jefe Oficina de Cooperación y Convenios </v>
      </c>
      <c r="S145" s="87" t="s">
        <v>1366</v>
      </c>
      <c r="T145" s="177" t="s">
        <v>1359</v>
      </c>
      <c r="U145" s="92">
        <v>1</v>
      </c>
      <c r="V145" s="136">
        <f>+VLOOKUP(AV145,Hoja1!$P$6:$R$26,3,FALSE)</f>
        <v>1.276595744680851E-3</v>
      </c>
      <c r="X145" s="89" t="s">
        <v>1568</v>
      </c>
      <c r="Y145" s="89"/>
      <c r="Z145" s="89"/>
      <c r="AA145" s="89"/>
      <c r="AB145" s="89"/>
      <c r="AC145" s="89"/>
      <c r="AD145" s="89"/>
      <c r="AF145" s="89" t="s">
        <v>685</v>
      </c>
      <c r="AG145" s="89" t="s">
        <v>533</v>
      </c>
      <c r="AH145" s="89" t="s">
        <v>84</v>
      </c>
      <c r="AI145" s="89" t="s">
        <v>47</v>
      </c>
      <c r="AJ145" s="89"/>
      <c r="AK145" s="89"/>
      <c r="AL145" s="90" t="s">
        <v>1568</v>
      </c>
      <c r="AM145" s="90" t="s">
        <v>1568</v>
      </c>
      <c r="AN145" s="90" t="s">
        <v>1568</v>
      </c>
      <c r="AO145" s="90" t="s">
        <v>1568</v>
      </c>
      <c r="AP145" s="90" t="s">
        <v>1568</v>
      </c>
      <c r="AQ145" s="90" t="s">
        <v>1568</v>
      </c>
      <c r="AR145" s="90" t="s">
        <v>1568</v>
      </c>
      <c r="AS145" s="90" t="s">
        <v>1568</v>
      </c>
      <c r="AT145" s="91" t="s">
        <v>1568</v>
      </c>
      <c r="AU145" s="91" t="s">
        <v>1568</v>
      </c>
      <c r="AV145" s="176" t="str">
        <f t="shared" si="8"/>
        <v>Gestión</v>
      </c>
    </row>
    <row r="146" spans="1:48" ht="39.75" customHeight="1" x14ac:dyDescent="0.25">
      <c r="A146" s="86">
        <v>6</v>
      </c>
      <c r="B146" s="86" t="s">
        <v>1596</v>
      </c>
      <c r="D146" s="86" t="s">
        <v>379</v>
      </c>
      <c r="E146" s="86" t="s">
        <v>380</v>
      </c>
      <c r="F146" s="86" t="s">
        <v>1610</v>
      </c>
      <c r="G146" s="86" t="s">
        <v>1611</v>
      </c>
      <c r="I146" s="86" t="s">
        <v>1723</v>
      </c>
      <c r="J146" s="86" t="s">
        <v>1600</v>
      </c>
      <c r="L146" s="86" t="s">
        <v>1254</v>
      </c>
      <c r="M146" s="86" t="s">
        <v>1255</v>
      </c>
      <c r="N146" s="86" t="s">
        <v>1630</v>
      </c>
      <c r="O146" s="86" t="s">
        <v>1612</v>
      </c>
      <c r="P146" s="176" t="s">
        <v>382</v>
      </c>
      <c r="Q146" s="86" t="s">
        <v>381</v>
      </c>
      <c r="R146" s="176" t="str">
        <f t="shared" ref="R146:R158" si="10">+"Director(a) "&amp;MID(Q146,14,100)</f>
        <v>Director(a) Servicio y Atención</v>
      </c>
      <c r="S146" s="87" t="s">
        <v>382</v>
      </c>
      <c r="T146" s="177" t="s">
        <v>1274</v>
      </c>
      <c r="U146" s="92">
        <v>0.9</v>
      </c>
      <c r="V146" s="136">
        <f>+VLOOKUP(AV146,Hoja1!$P$6:$R$26,3,FALSE)</f>
        <v>9.3023255813953487E-3</v>
      </c>
      <c r="X146" s="89" t="s">
        <v>1568</v>
      </c>
      <c r="Y146" s="89"/>
      <c r="Z146" s="89"/>
      <c r="AA146" s="89" t="s">
        <v>1568</v>
      </c>
      <c r="AB146" s="89"/>
      <c r="AC146" s="89"/>
      <c r="AD146" s="89"/>
      <c r="AF146" s="89" t="s">
        <v>98</v>
      </c>
      <c r="AG146" s="89" t="s">
        <v>103</v>
      </c>
      <c r="AH146" s="89" t="s">
        <v>1253</v>
      </c>
      <c r="AI146" s="89" t="s">
        <v>58</v>
      </c>
      <c r="AJ146" s="89"/>
      <c r="AK146" s="89"/>
      <c r="AL146" s="89"/>
      <c r="AM146" s="89"/>
      <c r="AN146" s="89"/>
      <c r="AO146" s="89"/>
      <c r="AP146" s="89"/>
      <c r="AQ146" s="89"/>
      <c r="AR146" s="89"/>
      <c r="AS146" s="89"/>
      <c r="AT146" s="95"/>
      <c r="AU146" s="91" t="s">
        <v>1568</v>
      </c>
      <c r="AV146" s="176" t="str">
        <f t="shared" si="8"/>
        <v>Resultadox</v>
      </c>
    </row>
    <row r="147" spans="1:48" ht="39.75" customHeight="1" x14ac:dyDescent="0.25">
      <c r="A147" s="86">
        <v>6</v>
      </c>
      <c r="B147" s="86" t="s">
        <v>1596</v>
      </c>
      <c r="D147" s="86" t="s">
        <v>379</v>
      </c>
      <c r="E147" s="86" t="s">
        <v>380</v>
      </c>
      <c r="F147" s="86" t="s">
        <v>1610</v>
      </c>
      <c r="G147" s="86" t="s">
        <v>1611</v>
      </c>
      <c r="I147" s="86" t="s">
        <v>1720</v>
      </c>
      <c r="J147" s="86" t="s">
        <v>1596</v>
      </c>
      <c r="L147" s="86" t="s">
        <v>1254</v>
      </c>
      <c r="M147" s="86" t="s">
        <v>1255</v>
      </c>
      <c r="N147" s="86" t="s">
        <v>1630</v>
      </c>
      <c r="O147" s="86" t="s">
        <v>1612</v>
      </c>
      <c r="P147" s="176" t="s">
        <v>383</v>
      </c>
      <c r="Q147" s="86" t="s">
        <v>381</v>
      </c>
      <c r="R147" s="176" t="str">
        <f t="shared" si="10"/>
        <v>Director(a) Servicio y Atención</v>
      </c>
      <c r="S147" s="87" t="s">
        <v>383</v>
      </c>
      <c r="T147" s="177" t="s">
        <v>384</v>
      </c>
      <c r="U147" s="92">
        <v>0.3</v>
      </c>
      <c r="V147" s="136">
        <f>+VLOOKUP(AV147,Hoja1!$P$6:$R$26,3,FALSE)</f>
        <v>5.5813953488372094E-3</v>
      </c>
      <c r="X147" s="89" t="s">
        <v>1568</v>
      </c>
      <c r="Y147" s="89"/>
      <c r="Z147" s="89"/>
      <c r="AA147" s="89" t="s">
        <v>1568</v>
      </c>
      <c r="AB147" s="89" t="s">
        <v>1568</v>
      </c>
      <c r="AC147" s="89"/>
      <c r="AD147" s="89"/>
      <c r="AF147" s="89" t="s">
        <v>98</v>
      </c>
      <c r="AG147" s="89" t="s">
        <v>533</v>
      </c>
      <c r="AH147" s="89" t="s">
        <v>71</v>
      </c>
      <c r="AI147" s="89" t="s">
        <v>50</v>
      </c>
      <c r="AJ147" s="89"/>
      <c r="AK147" s="89"/>
      <c r="AL147" s="89"/>
      <c r="AM147" s="89"/>
      <c r="AN147" s="89"/>
      <c r="AO147" s="90" t="s">
        <v>1568</v>
      </c>
      <c r="AP147" s="93"/>
      <c r="AQ147" s="93"/>
      <c r="AR147" s="90" t="s">
        <v>1568</v>
      </c>
      <c r="AS147" s="93"/>
      <c r="AT147" s="94"/>
      <c r="AU147" s="91" t="s">
        <v>1568</v>
      </c>
      <c r="AV147" s="176" t="str">
        <f t="shared" si="8"/>
        <v>Gestiónx</v>
      </c>
    </row>
    <row r="148" spans="1:48" ht="39.75" customHeight="1" x14ac:dyDescent="0.25">
      <c r="A148" s="86">
        <v>6</v>
      </c>
      <c r="B148" s="86" t="s">
        <v>1596</v>
      </c>
      <c r="D148" s="86" t="s">
        <v>379</v>
      </c>
      <c r="E148" s="86" t="s">
        <v>380</v>
      </c>
      <c r="F148" s="86" t="s">
        <v>1613</v>
      </c>
      <c r="G148" s="86" t="s">
        <v>1614</v>
      </c>
      <c r="I148" s="86" t="s">
        <v>1720</v>
      </c>
      <c r="J148" s="86" t="s">
        <v>1596</v>
      </c>
      <c r="L148" s="86" t="s">
        <v>1254</v>
      </c>
      <c r="M148" s="86" t="s">
        <v>1255</v>
      </c>
      <c r="N148" s="86" t="s">
        <v>1630</v>
      </c>
      <c r="O148" s="86" t="s">
        <v>1612</v>
      </c>
      <c r="P148" s="176" t="s">
        <v>385</v>
      </c>
      <c r="Q148" s="86" t="s">
        <v>381</v>
      </c>
      <c r="R148" s="176" t="str">
        <f t="shared" si="10"/>
        <v>Director(a) Servicio y Atención</v>
      </c>
      <c r="S148" s="87" t="s">
        <v>385</v>
      </c>
      <c r="T148" s="177" t="s">
        <v>386</v>
      </c>
      <c r="U148" s="92">
        <v>1</v>
      </c>
      <c r="V148" s="136">
        <f>+VLOOKUP(AV148,Hoja1!$P$6:$R$26,3,FALSE)</f>
        <v>9.3023255813953487E-3</v>
      </c>
      <c r="X148" s="89" t="s">
        <v>1568</v>
      </c>
      <c r="Y148" s="89" t="s">
        <v>1568</v>
      </c>
      <c r="Z148" s="89" t="s">
        <v>1568</v>
      </c>
      <c r="AA148" s="89" t="s">
        <v>1568</v>
      </c>
      <c r="AB148" s="89"/>
      <c r="AC148" s="89"/>
      <c r="AD148" s="89"/>
      <c r="AF148" s="89" t="s">
        <v>98</v>
      </c>
      <c r="AG148" s="89" t="s">
        <v>103</v>
      </c>
      <c r="AH148" s="89" t="s">
        <v>84</v>
      </c>
      <c r="AI148" s="89" t="s">
        <v>46</v>
      </c>
      <c r="AJ148" s="90" t="s">
        <v>1568</v>
      </c>
      <c r="AK148" s="90" t="s">
        <v>1568</v>
      </c>
      <c r="AL148" s="90" t="s">
        <v>1568</v>
      </c>
      <c r="AM148" s="90" t="s">
        <v>1568</v>
      </c>
      <c r="AN148" s="90" t="s">
        <v>1568</v>
      </c>
      <c r="AO148" s="90" t="s">
        <v>1568</v>
      </c>
      <c r="AP148" s="90" t="s">
        <v>1568</v>
      </c>
      <c r="AQ148" s="90" t="s">
        <v>1568</v>
      </c>
      <c r="AR148" s="90" t="s">
        <v>1568</v>
      </c>
      <c r="AS148" s="90" t="s">
        <v>1568</v>
      </c>
      <c r="AT148" s="91" t="s">
        <v>1568</v>
      </c>
      <c r="AU148" s="91" t="s">
        <v>1568</v>
      </c>
      <c r="AV148" s="176" t="str">
        <f t="shared" si="8"/>
        <v>Resultadox</v>
      </c>
    </row>
    <row r="149" spans="1:48" ht="39.75" customHeight="1" x14ac:dyDescent="0.25">
      <c r="A149" s="86">
        <v>6</v>
      </c>
      <c r="B149" s="86" t="s">
        <v>1596</v>
      </c>
      <c r="D149" s="86" t="s">
        <v>379</v>
      </c>
      <c r="E149" s="86" t="s">
        <v>380</v>
      </c>
      <c r="F149" s="86" t="s">
        <v>1613</v>
      </c>
      <c r="G149" s="86" t="s">
        <v>1614</v>
      </c>
      <c r="I149" s="86" t="s">
        <v>1720</v>
      </c>
      <c r="J149" s="86" t="s">
        <v>1596</v>
      </c>
      <c r="L149" s="86" t="s">
        <v>512</v>
      </c>
      <c r="M149" s="86" t="s">
        <v>512</v>
      </c>
      <c r="N149" s="86" t="s">
        <v>512</v>
      </c>
      <c r="O149" s="86" t="s">
        <v>512</v>
      </c>
      <c r="P149" s="176" t="s">
        <v>387</v>
      </c>
      <c r="Q149" s="86" t="s">
        <v>381</v>
      </c>
      <c r="R149" s="176" t="str">
        <f t="shared" si="10"/>
        <v>Director(a) Servicio y Atención</v>
      </c>
      <c r="S149" s="87" t="s">
        <v>387</v>
      </c>
      <c r="T149" s="177" t="s">
        <v>388</v>
      </c>
      <c r="U149" s="92">
        <v>1</v>
      </c>
      <c r="V149" s="136">
        <f>+VLOOKUP(AV149,Hoja1!$P$6:$R$26,3,FALSE)</f>
        <v>3.7499999999999999E-3</v>
      </c>
      <c r="X149" s="89" t="s">
        <v>1568</v>
      </c>
      <c r="Y149" s="89" t="s">
        <v>1568</v>
      </c>
      <c r="Z149" s="89" t="s">
        <v>1568</v>
      </c>
      <c r="AA149" s="89"/>
      <c r="AB149" s="89"/>
      <c r="AC149" s="89"/>
      <c r="AD149" s="89"/>
      <c r="AF149" s="89" t="s">
        <v>98</v>
      </c>
      <c r="AG149" s="89" t="s">
        <v>103</v>
      </c>
      <c r="AH149" s="89" t="s">
        <v>84</v>
      </c>
      <c r="AI149" s="89" t="s">
        <v>46</v>
      </c>
      <c r="AJ149" s="90" t="s">
        <v>1568</v>
      </c>
      <c r="AK149" s="90" t="s">
        <v>1568</v>
      </c>
      <c r="AL149" s="90" t="s">
        <v>1568</v>
      </c>
      <c r="AM149" s="90" t="s">
        <v>1568</v>
      </c>
      <c r="AN149" s="90" t="s">
        <v>1568</v>
      </c>
      <c r="AO149" s="90" t="s">
        <v>1568</v>
      </c>
      <c r="AP149" s="90" t="s">
        <v>1568</v>
      </c>
      <c r="AQ149" s="90" t="s">
        <v>1568</v>
      </c>
      <c r="AR149" s="90" t="s">
        <v>1568</v>
      </c>
      <c r="AS149" s="90" t="s">
        <v>1568</v>
      </c>
      <c r="AT149" s="91" t="s">
        <v>1568</v>
      </c>
      <c r="AU149" s="91" t="s">
        <v>1568</v>
      </c>
      <c r="AV149" s="176" t="str">
        <f t="shared" si="8"/>
        <v>Resultado</v>
      </c>
    </row>
    <row r="150" spans="1:48" ht="39.75" customHeight="1" x14ac:dyDescent="0.25">
      <c r="A150" s="86">
        <v>6</v>
      </c>
      <c r="B150" s="86" t="s">
        <v>1596</v>
      </c>
      <c r="D150" s="86" t="s">
        <v>379</v>
      </c>
      <c r="E150" s="86" t="s">
        <v>380</v>
      </c>
      <c r="F150" s="86" t="s">
        <v>1613</v>
      </c>
      <c r="G150" s="86" t="s">
        <v>1614</v>
      </c>
      <c r="I150" s="86" t="s">
        <v>1720</v>
      </c>
      <c r="J150" s="86" t="s">
        <v>1596</v>
      </c>
      <c r="L150" s="86" t="s">
        <v>512</v>
      </c>
      <c r="M150" s="86" t="s">
        <v>512</v>
      </c>
      <c r="N150" s="86" t="s">
        <v>512</v>
      </c>
      <c r="O150" s="86" t="s">
        <v>512</v>
      </c>
      <c r="P150" s="176" t="s">
        <v>389</v>
      </c>
      <c r="Q150" s="86" t="s">
        <v>381</v>
      </c>
      <c r="R150" s="176" t="str">
        <f t="shared" si="10"/>
        <v>Director(a) Servicio y Atención</v>
      </c>
      <c r="S150" s="87" t="s">
        <v>389</v>
      </c>
      <c r="T150" s="177" t="s">
        <v>390</v>
      </c>
      <c r="U150" s="92">
        <v>1</v>
      </c>
      <c r="V150" s="136">
        <f>+VLOOKUP(AV150,Hoja1!$P$6:$R$26,3,FALSE)</f>
        <v>3.7499999999999999E-3</v>
      </c>
      <c r="X150" s="89" t="s">
        <v>1568</v>
      </c>
      <c r="Y150" s="89" t="s">
        <v>1568</v>
      </c>
      <c r="Z150" s="89" t="s">
        <v>1568</v>
      </c>
      <c r="AA150" s="89"/>
      <c r="AB150" s="89"/>
      <c r="AC150" s="89"/>
      <c r="AD150" s="89"/>
      <c r="AF150" s="89" t="s">
        <v>685</v>
      </c>
      <c r="AG150" s="89" t="s">
        <v>103</v>
      </c>
      <c r="AH150" s="89" t="s">
        <v>84</v>
      </c>
      <c r="AI150" s="89" t="s">
        <v>46</v>
      </c>
      <c r="AJ150" s="90" t="s">
        <v>1568</v>
      </c>
      <c r="AK150" s="90" t="s">
        <v>1568</v>
      </c>
      <c r="AL150" s="90" t="s">
        <v>1568</v>
      </c>
      <c r="AM150" s="90" t="s">
        <v>1568</v>
      </c>
      <c r="AN150" s="90" t="s">
        <v>1568</v>
      </c>
      <c r="AO150" s="90" t="s">
        <v>1568</v>
      </c>
      <c r="AP150" s="90" t="s">
        <v>1568</v>
      </c>
      <c r="AQ150" s="90" t="s">
        <v>1568</v>
      </c>
      <c r="AR150" s="90" t="s">
        <v>1568</v>
      </c>
      <c r="AS150" s="90" t="s">
        <v>1568</v>
      </c>
      <c r="AT150" s="91" t="s">
        <v>1568</v>
      </c>
      <c r="AU150" s="91" t="s">
        <v>1568</v>
      </c>
      <c r="AV150" s="176" t="str">
        <f t="shared" si="8"/>
        <v>Resultado</v>
      </c>
    </row>
    <row r="151" spans="1:48" ht="39.75" customHeight="1" x14ac:dyDescent="0.25">
      <c r="A151" s="86">
        <v>6</v>
      </c>
      <c r="B151" s="86" t="s">
        <v>1596</v>
      </c>
      <c r="D151" s="86" t="s">
        <v>379</v>
      </c>
      <c r="E151" s="86" t="s">
        <v>380</v>
      </c>
      <c r="F151" s="86" t="s">
        <v>1613</v>
      </c>
      <c r="G151" s="86" t="s">
        <v>1614</v>
      </c>
      <c r="I151" s="86" t="s">
        <v>1720</v>
      </c>
      <c r="J151" s="86" t="s">
        <v>1596</v>
      </c>
      <c r="L151" s="86" t="s">
        <v>512</v>
      </c>
      <c r="M151" s="86" t="s">
        <v>512</v>
      </c>
      <c r="N151" s="86" t="s">
        <v>512</v>
      </c>
      <c r="O151" s="86" t="s">
        <v>512</v>
      </c>
      <c r="P151" s="176" t="s">
        <v>1367</v>
      </c>
      <c r="Q151" s="86" t="s">
        <v>381</v>
      </c>
      <c r="R151" s="176" t="str">
        <f t="shared" si="10"/>
        <v>Director(a) Servicio y Atención</v>
      </c>
      <c r="S151" s="87" t="s">
        <v>1367</v>
      </c>
      <c r="T151" s="177" t="s">
        <v>1359</v>
      </c>
      <c r="U151" s="92">
        <v>1</v>
      </c>
      <c r="V151" s="136">
        <f>+VLOOKUP(AV151,Hoja1!$P$6:$R$26,3,FALSE)</f>
        <v>1.276595744680851E-3</v>
      </c>
      <c r="X151" s="89" t="s">
        <v>1568</v>
      </c>
      <c r="Y151" s="89"/>
      <c r="Z151" s="89"/>
      <c r="AA151" s="89"/>
      <c r="AB151" s="89"/>
      <c r="AC151" s="89"/>
      <c r="AD151" s="89"/>
      <c r="AF151" s="89" t="s">
        <v>685</v>
      </c>
      <c r="AG151" s="89" t="s">
        <v>533</v>
      </c>
      <c r="AH151" s="89" t="s">
        <v>84</v>
      </c>
      <c r="AI151" s="89" t="s">
        <v>47</v>
      </c>
      <c r="AJ151" s="89"/>
      <c r="AK151" s="89"/>
      <c r="AL151" s="90" t="s">
        <v>1568</v>
      </c>
      <c r="AM151" s="90" t="s">
        <v>1568</v>
      </c>
      <c r="AN151" s="90" t="s">
        <v>1568</v>
      </c>
      <c r="AO151" s="90" t="s">
        <v>1568</v>
      </c>
      <c r="AP151" s="90" t="s">
        <v>1568</v>
      </c>
      <c r="AQ151" s="90" t="s">
        <v>1568</v>
      </c>
      <c r="AR151" s="90" t="s">
        <v>1568</v>
      </c>
      <c r="AS151" s="90" t="s">
        <v>1568</v>
      </c>
      <c r="AT151" s="91" t="s">
        <v>1568</v>
      </c>
      <c r="AU151" s="91" t="s">
        <v>1568</v>
      </c>
      <c r="AV151" s="176" t="str">
        <f t="shared" si="8"/>
        <v>Gestión</v>
      </c>
    </row>
    <row r="152" spans="1:48" ht="39.75" customHeight="1" x14ac:dyDescent="0.25">
      <c r="A152" s="86">
        <v>6</v>
      </c>
      <c r="B152" s="86" t="s">
        <v>1596</v>
      </c>
      <c r="D152" s="86" t="s">
        <v>391</v>
      </c>
      <c r="E152" s="86" t="s">
        <v>392</v>
      </c>
      <c r="F152" s="86" t="s">
        <v>512</v>
      </c>
      <c r="G152" s="86" t="s">
        <v>512</v>
      </c>
      <c r="I152" s="86" t="s">
        <v>1720</v>
      </c>
      <c r="J152" s="86" t="s">
        <v>1596</v>
      </c>
      <c r="L152" s="86" t="s">
        <v>1130</v>
      </c>
      <c r="M152" s="86" t="s">
        <v>1131</v>
      </c>
      <c r="N152" s="86" t="s">
        <v>1292</v>
      </c>
      <c r="O152" s="86" t="s">
        <v>1277</v>
      </c>
      <c r="P152" s="176" t="s">
        <v>394</v>
      </c>
      <c r="Q152" s="86" t="s">
        <v>393</v>
      </c>
      <c r="R152" s="176" t="str">
        <f t="shared" si="10"/>
        <v xml:space="preserve">Director(a) Información y Tecnología </v>
      </c>
      <c r="S152" s="87" t="s">
        <v>394</v>
      </c>
      <c r="T152" s="177" t="s">
        <v>2082</v>
      </c>
      <c r="U152" s="92">
        <v>0.2</v>
      </c>
      <c r="V152" s="136">
        <f>+VLOOKUP(AV152,Hoja1!$P$6:$R$26,3,FALSE)</f>
        <v>9.3023255813953487E-3</v>
      </c>
      <c r="X152" s="89" t="s">
        <v>1568</v>
      </c>
      <c r="Y152" s="89"/>
      <c r="Z152" s="89"/>
      <c r="AA152" s="89" t="s">
        <v>1568</v>
      </c>
      <c r="AB152" s="89" t="s">
        <v>1568</v>
      </c>
      <c r="AC152" s="89"/>
      <c r="AD152" s="89"/>
      <c r="AF152" s="89" t="s">
        <v>98</v>
      </c>
      <c r="AG152" s="89" t="s">
        <v>103</v>
      </c>
      <c r="AH152" s="89" t="s">
        <v>1073</v>
      </c>
      <c r="AI152" s="89" t="s">
        <v>54</v>
      </c>
      <c r="AJ152" s="89"/>
      <c r="AK152" s="89"/>
      <c r="AL152" s="89"/>
      <c r="AM152" s="89"/>
      <c r="AN152" s="89"/>
      <c r="AO152" s="89"/>
      <c r="AP152" s="89"/>
      <c r="AQ152" s="90" t="s">
        <v>1568</v>
      </c>
      <c r="AR152" s="93"/>
      <c r="AS152" s="93"/>
      <c r="AT152" s="94"/>
      <c r="AU152" s="91" t="s">
        <v>1568</v>
      </c>
      <c r="AV152" s="176" t="str">
        <f t="shared" si="8"/>
        <v>Resultadox</v>
      </c>
    </row>
    <row r="153" spans="1:48" ht="39.75" customHeight="1" x14ac:dyDescent="0.25">
      <c r="A153" s="86">
        <v>6</v>
      </c>
      <c r="B153" s="86" t="s">
        <v>1596</v>
      </c>
      <c r="D153" s="86" t="s">
        <v>391</v>
      </c>
      <c r="E153" s="86" t="s">
        <v>392</v>
      </c>
      <c r="F153" s="86" t="s">
        <v>512</v>
      </c>
      <c r="G153" s="86" t="s">
        <v>512</v>
      </c>
      <c r="I153" s="86" t="s">
        <v>1720</v>
      </c>
      <c r="J153" s="86" t="s">
        <v>1596</v>
      </c>
      <c r="L153" s="86" t="s">
        <v>1130</v>
      </c>
      <c r="M153" s="86" t="s">
        <v>1131</v>
      </c>
      <c r="N153" s="86" t="s">
        <v>1292</v>
      </c>
      <c r="O153" s="86" t="s">
        <v>1277</v>
      </c>
      <c r="P153" s="176" t="s">
        <v>395</v>
      </c>
      <c r="Q153" s="86" t="s">
        <v>393</v>
      </c>
      <c r="R153" s="176" t="str">
        <f t="shared" si="10"/>
        <v xml:space="preserve">Director(a) Información y Tecnología </v>
      </c>
      <c r="S153" s="87" t="s">
        <v>395</v>
      </c>
      <c r="T153" s="177" t="s">
        <v>396</v>
      </c>
      <c r="U153" s="92">
        <v>1</v>
      </c>
      <c r="V153" s="136">
        <f>+VLOOKUP(AV153,Hoja1!$P$6:$R$26,3,FALSE)</f>
        <v>9.3023255813953487E-3</v>
      </c>
      <c r="X153" s="89" t="s">
        <v>1568</v>
      </c>
      <c r="Y153" s="89"/>
      <c r="Z153" s="89"/>
      <c r="AA153" s="89" t="s">
        <v>1568</v>
      </c>
      <c r="AB153" s="89"/>
      <c r="AC153" s="89"/>
      <c r="AD153" s="89"/>
      <c r="AF153" s="89" t="s">
        <v>98</v>
      </c>
      <c r="AG153" s="89" t="s">
        <v>103</v>
      </c>
      <c r="AH153" s="89" t="s">
        <v>1253</v>
      </c>
      <c r="AI153" s="89" t="s">
        <v>58</v>
      </c>
      <c r="AJ153" s="89"/>
      <c r="AK153" s="89"/>
      <c r="AL153" s="89"/>
      <c r="AM153" s="89"/>
      <c r="AN153" s="89"/>
      <c r="AO153" s="89"/>
      <c r="AP153" s="89"/>
      <c r="AQ153" s="89"/>
      <c r="AR153" s="89"/>
      <c r="AS153" s="89"/>
      <c r="AT153" s="95"/>
      <c r="AU153" s="91" t="s">
        <v>1568</v>
      </c>
      <c r="AV153" s="176" t="str">
        <f t="shared" si="8"/>
        <v>Resultadox</v>
      </c>
    </row>
    <row r="154" spans="1:48" ht="39.75" customHeight="1" x14ac:dyDescent="0.25">
      <c r="A154" s="86">
        <v>6</v>
      </c>
      <c r="B154" s="86" t="s">
        <v>1596</v>
      </c>
      <c r="D154" s="86" t="s">
        <v>391</v>
      </c>
      <c r="E154" s="86" t="s">
        <v>392</v>
      </c>
      <c r="F154" s="86" t="s">
        <v>512</v>
      </c>
      <c r="G154" s="86" t="s">
        <v>512</v>
      </c>
      <c r="I154" s="86" t="s">
        <v>1724</v>
      </c>
      <c r="J154" s="86" t="s">
        <v>1601</v>
      </c>
      <c r="L154" s="86" t="s">
        <v>512</v>
      </c>
      <c r="M154" s="86" t="s">
        <v>512</v>
      </c>
      <c r="N154" s="86" t="s">
        <v>512</v>
      </c>
      <c r="O154" s="86" t="s">
        <v>512</v>
      </c>
      <c r="P154" s="176" t="s">
        <v>397</v>
      </c>
      <c r="Q154" s="86" t="s">
        <v>393</v>
      </c>
      <c r="R154" s="176" t="str">
        <f t="shared" si="10"/>
        <v xml:space="preserve">Director(a) Información y Tecnología </v>
      </c>
      <c r="S154" s="87" t="s">
        <v>397</v>
      </c>
      <c r="T154" s="177" t="s">
        <v>398</v>
      </c>
      <c r="U154" s="92">
        <v>0.75</v>
      </c>
      <c r="V154" s="136">
        <f>+VLOOKUP(AV154,Hoja1!$P$6:$R$26,3,FALSE)</f>
        <v>3.7499999999999999E-3</v>
      </c>
      <c r="X154" s="89" t="s">
        <v>1568</v>
      </c>
      <c r="Y154" s="89" t="s">
        <v>1568</v>
      </c>
      <c r="Z154" s="89"/>
      <c r="AA154" s="89"/>
      <c r="AB154" s="89"/>
      <c r="AC154" s="89"/>
      <c r="AD154" s="89"/>
      <c r="AF154" s="89" t="s">
        <v>98</v>
      </c>
      <c r="AG154" s="89" t="s">
        <v>103</v>
      </c>
      <c r="AH154" s="89" t="s">
        <v>84</v>
      </c>
      <c r="AI154" s="89" t="s">
        <v>46</v>
      </c>
      <c r="AJ154" s="90" t="s">
        <v>1568</v>
      </c>
      <c r="AK154" s="90" t="s">
        <v>1568</v>
      </c>
      <c r="AL154" s="90" t="s">
        <v>1568</v>
      </c>
      <c r="AM154" s="90" t="s">
        <v>1568</v>
      </c>
      <c r="AN154" s="90" t="s">
        <v>1568</v>
      </c>
      <c r="AO154" s="90" t="s">
        <v>1568</v>
      </c>
      <c r="AP154" s="90" t="s">
        <v>1568</v>
      </c>
      <c r="AQ154" s="90" t="s">
        <v>1568</v>
      </c>
      <c r="AR154" s="90" t="s">
        <v>1568</v>
      </c>
      <c r="AS154" s="90" t="s">
        <v>1568</v>
      </c>
      <c r="AT154" s="91" t="s">
        <v>1568</v>
      </c>
      <c r="AU154" s="91" t="s">
        <v>1568</v>
      </c>
      <c r="AV154" s="176" t="str">
        <f t="shared" si="8"/>
        <v>Resultado</v>
      </c>
    </row>
    <row r="155" spans="1:48" ht="39.75" customHeight="1" x14ac:dyDescent="0.25">
      <c r="A155" s="86">
        <v>6</v>
      </c>
      <c r="B155" s="86" t="s">
        <v>1596</v>
      </c>
      <c r="D155" s="86" t="s">
        <v>391</v>
      </c>
      <c r="E155" s="86" t="s">
        <v>392</v>
      </c>
      <c r="F155" s="86" t="s">
        <v>512</v>
      </c>
      <c r="G155" s="86" t="s">
        <v>512</v>
      </c>
      <c r="I155" s="86" t="s">
        <v>1720</v>
      </c>
      <c r="J155" s="86" t="s">
        <v>1596</v>
      </c>
      <c r="L155" s="86" t="s">
        <v>512</v>
      </c>
      <c r="M155" s="86" t="s">
        <v>512</v>
      </c>
      <c r="N155" s="86" t="s">
        <v>512</v>
      </c>
      <c r="O155" s="86" t="s">
        <v>512</v>
      </c>
      <c r="P155" s="176" t="s">
        <v>399</v>
      </c>
      <c r="Q155" s="86" t="s">
        <v>393</v>
      </c>
      <c r="R155" s="176" t="str">
        <f t="shared" si="10"/>
        <v xml:space="preserve">Director(a) Información y Tecnología </v>
      </c>
      <c r="S155" s="87" t="s">
        <v>399</v>
      </c>
      <c r="T155" s="177" t="s">
        <v>400</v>
      </c>
      <c r="U155" s="92">
        <v>0.8</v>
      </c>
      <c r="V155" s="136">
        <f>+VLOOKUP(AV155,Hoja1!$P$6:$R$26,3,FALSE)</f>
        <v>3.7499999999999999E-3</v>
      </c>
      <c r="X155" s="89" t="s">
        <v>1568</v>
      </c>
      <c r="Y155" s="89"/>
      <c r="Z155" s="89"/>
      <c r="AA155" s="89"/>
      <c r="AB155" s="89"/>
      <c r="AC155" s="89"/>
      <c r="AD155" s="89"/>
      <c r="AF155" s="89" t="s">
        <v>98</v>
      </c>
      <c r="AG155" s="89" t="s">
        <v>103</v>
      </c>
      <c r="AH155" s="89" t="s">
        <v>71</v>
      </c>
      <c r="AI155" s="89" t="s">
        <v>47</v>
      </c>
      <c r="AJ155" s="89"/>
      <c r="AK155" s="89"/>
      <c r="AL155" s="90" t="s">
        <v>1568</v>
      </c>
      <c r="AM155" s="93"/>
      <c r="AN155" s="93"/>
      <c r="AO155" s="90" t="s">
        <v>1568</v>
      </c>
      <c r="AP155" s="93"/>
      <c r="AQ155" s="93"/>
      <c r="AR155" s="90" t="s">
        <v>1568</v>
      </c>
      <c r="AS155" s="93"/>
      <c r="AT155" s="94"/>
      <c r="AU155" s="91" t="s">
        <v>1568</v>
      </c>
      <c r="AV155" s="176" t="str">
        <f t="shared" si="8"/>
        <v>Resultado</v>
      </c>
    </row>
    <row r="156" spans="1:48" ht="39.75" customHeight="1" x14ac:dyDescent="0.25">
      <c r="A156" s="86">
        <v>6</v>
      </c>
      <c r="B156" s="86" t="s">
        <v>1596</v>
      </c>
      <c r="D156" s="86" t="s">
        <v>391</v>
      </c>
      <c r="E156" s="86" t="s">
        <v>392</v>
      </c>
      <c r="F156" s="86" t="s">
        <v>512</v>
      </c>
      <c r="G156" s="86" t="s">
        <v>512</v>
      </c>
      <c r="I156" s="86" t="s">
        <v>1720</v>
      </c>
      <c r="J156" s="86" t="s">
        <v>1596</v>
      </c>
      <c r="L156" s="86" t="s">
        <v>512</v>
      </c>
      <c r="M156" s="86" t="s">
        <v>512</v>
      </c>
      <c r="N156" s="86" t="s">
        <v>512</v>
      </c>
      <c r="O156" s="86" t="s">
        <v>512</v>
      </c>
      <c r="P156" s="176" t="s">
        <v>401</v>
      </c>
      <c r="Q156" s="86" t="s">
        <v>393</v>
      </c>
      <c r="R156" s="176" t="str">
        <f t="shared" si="10"/>
        <v xml:space="preserve">Director(a) Información y Tecnología </v>
      </c>
      <c r="S156" s="87" t="s">
        <v>401</v>
      </c>
      <c r="T156" s="177" t="s">
        <v>402</v>
      </c>
      <c r="U156" s="92">
        <v>0.8</v>
      </c>
      <c r="V156" s="136">
        <f>+VLOOKUP(AV156,Hoja1!$P$6:$R$26,3,FALSE)</f>
        <v>3.7499999999999999E-3</v>
      </c>
      <c r="X156" s="89" t="s">
        <v>1568</v>
      </c>
      <c r="Y156" s="89"/>
      <c r="Z156" s="89"/>
      <c r="AA156" s="89"/>
      <c r="AB156" s="89"/>
      <c r="AC156" s="89"/>
      <c r="AD156" s="89"/>
      <c r="AF156" s="89" t="s">
        <v>98</v>
      </c>
      <c r="AG156" s="89" t="s">
        <v>103</v>
      </c>
      <c r="AH156" s="89" t="s">
        <v>71</v>
      </c>
      <c r="AI156" s="89" t="s">
        <v>47</v>
      </c>
      <c r="AJ156" s="89"/>
      <c r="AK156" s="89"/>
      <c r="AL156" s="90" t="s">
        <v>1568</v>
      </c>
      <c r="AM156" s="93"/>
      <c r="AN156" s="93"/>
      <c r="AO156" s="90" t="s">
        <v>1568</v>
      </c>
      <c r="AP156" s="93"/>
      <c r="AQ156" s="93"/>
      <c r="AR156" s="90" t="s">
        <v>1568</v>
      </c>
      <c r="AS156" s="93"/>
      <c r="AT156" s="94"/>
      <c r="AU156" s="91" t="s">
        <v>1568</v>
      </c>
      <c r="AV156" s="176" t="str">
        <f t="shared" si="8"/>
        <v>Resultado</v>
      </c>
    </row>
    <row r="157" spans="1:48" ht="39.75" customHeight="1" x14ac:dyDescent="0.25">
      <c r="A157" s="86">
        <v>6</v>
      </c>
      <c r="B157" s="86" t="s">
        <v>1596</v>
      </c>
      <c r="D157" s="86" t="s">
        <v>391</v>
      </c>
      <c r="E157" s="86" t="s">
        <v>392</v>
      </c>
      <c r="F157" s="86" t="s">
        <v>512</v>
      </c>
      <c r="G157" s="86" t="s">
        <v>512</v>
      </c>
      <c r="I157" s="86" t="s">
        <v>1720</v>
      </c>
      <c r="J157" s="86" t="s">
        <v>1596</v>
      </c>
      <c r="L157" s="86" t="s">
        <v>512</v>
      </c>
      <c r="M157" s="86" t="s">
        <v>512</v>
      </c>
      <c r="N157" s="86" t="s">
        <v>512</v>
      </c>
      <c r="O157" s="86" t="s">
        <v>512</v>
      </c>
      <c r="P157" s="176" t="s">
        <v>403</v>
      </c>
      <c r="Q157" s="86" t="s">
        <v>393</v>
      </c>
      <c r="R157" s="176" t="str">
        <f t="shared" si="10"/>
        <v xml:space="preserve">Director(a) Información y Tecnología </v>
      </c>
      <c r="S157" s="87" t="s">
        <v>403</v>
      </c>
      <c r="T157" s="177" t="s">
        <v>404</v>
      </c>
      <c r="U157" s="92">
        <v>0.85</v>
      </c>
      <c r="V157" s="136">
        <f>+VLOOKUP(AV157,Hoja1!$P$6:$R$26,3,FALSE)</f>
        <v>3.7499999999999999E-3</v>
      </c>
      <c r="X157" s="89" t="s">
        <v>1568</v>
      </c>
      <c r="Y157" s="89" t="s">
        <v>1568</v>
      </c>
      <c r="Z157" s="89"/>
      <c r="AA157" s="89"/>
      <c r="AB157" s="89"/>
      <c r="AC157" s="89"/>
      <c r="AD157" s="89"/>
      <c r="AF157" s="89" t="s">
        <v>98</v>
      </c>
      <c r="AG157" s="89" t="s">
        <v>103</v>
      </c>
      <c r="AH157" s="89" t="s">
        <v>71</v>
      </c>
      <c r="AI157" s="89" t="s">
        <v>47</v>
      </c>
      <c r="AJ157" s="89"/>
      <c r="AK157" s="89"/>
      <c r="AL157" s="90" t="s">
        <v>1568</v>
      </c>
      <c r="AM157" s="93"/>
      <c r="AN157" s="93"/>
      <c r="AO157" s="90" t="s">
        <v>1568</v>
      </c>
      <c r="AP157" s="93"/>
      <c r="AQ157" s="93"/>
      <c r="AR157" s="90" t="s">
        <v>1568</v>
      </c>
      <c r="AS157" s="93"/>
      <c r="AT157" s="94"/>
      <c r="AU157" s="91" t="s">
        <v>1568</v>
      </c>
      <c r="AV157" s="176" t="str">
        <f t="shared" si="8"/>
        <v>Resultado</v>
      </c>
    </row>
    <row r="158" spans="1:48" ht="39.75" customHeight="1" x14ac:dyDescent="0.25">
      <c r="A158" s="86">
        <v>6</v>
      </c>
      <c r="B158" s="86" t="s">
        <v>1596</v>
      </c>
      <c r="D158" s="86" t="s">
        <v>391</v>
      </c>
      <c r="E158" s="86" t="s">
        <v>392</v>
      </c>
      <c r="F158" s="86" t="s">
        <v>512</v>
      </c>
      <c r="G158" s="86" t="s">
        <v>512</v>
      </c>
      <c r="I158" s="86" t="s">
        <v>1720</v>
      </c>
      <c r="J158" s="86" t="s">
        <v>1596</v>
      </c>
      <c r="L158" s="86" t="s">
        <v>512</v>
      </c>
      <c r="M158" s="86" t="s">
        <v>512</v>
      </c>
      <c r="N158" s="86" t="s">
        <v>512</v>
      </c>
      <c r="O158" s="86" t="s">
        <v>512</v>
      </c>
      <c r="P158" s="176" t="s">
        <v>1368</v>
      </c>
      <c r="Q158" s="86" t="s">
        <v>393</v>
      </c>
      <c r="R158" s="176" t="str">
        <f t="shared" si="10"/>
        <v xml:space="preserve">Director(a) Información y Tecnología </v>
      </c>
      <c r="S158" s="87" t="s">
        <v>1368</v>
      </c>
      <c r="T158" s="177" t="s">
        <v>1359</v>
      </c>
      <c r="U158" s="92">
        <v>1</v>
      </c>
      <c r="V158" s="136">
        <f>+VLOOKUP(AV158,Hoja1!$P$6:$R$26,3,FALSE)</f>
        <v>1.276595744680851E-3</v>
      </c>
      <c r="X158" s="89" t="s">
        <v>1568</v>
      </c>
      <c r="Y158" s="89"/>
      <c r="Z158" s="89"/>
      <c r="AA158" s="89"/>
      <c r="AB158" s="89"/>
      <c r="AC158" s="89"/>
      <c r="AD158" s="89"/>
      <c r="AF158" s="89" t="s">
        <v>685</v>
      </c>
      <c r="AG158" s="89" t="s">
        <v>533</v>
      </c>
      <c r="AH158" s="89" t="s">
        <v>84</v>
      </c>
      <c r="AI158" s="89" t="s">
        <v>47</v>
      </c>
      <c r="AJ158" s="89"/>
      <c r="AK158" s="89"/>
      <c r="AL158" s="90" t="s">
        <v>1568</v>
      </c>
      <c r="AM158" s="90" t="s">
        <v>1568</v>
      </c>
      <c r="AN158" s="90" t="s">
        <v>1568</v>
      </c>
      <c r="AO158" s="90" t="s">
        <v>1568</v>
      </c>
      <c r="AP158" s="90" t="s">
        <v>1568</v>
      </c>
      <c r="AQ158" s="90" t="s">
        <v>1568</v>
      </c>
      <c r="AR158" s="90" t="s">
        <v>1568</v>
      </c>
      <c r="AS158" s="90" t="s">
        <v>1568</v>
      </c>
      <c r="AT158" s="91" t="s">
        <v>1568</v>
      </c>
      <c r="AU158" s="91" t="s">
        <v>1568</v>
      </c>
      <c r="AV158" s="176" t="str">
        <f t="shared" si="8"/>
        <v>Gestión</v>
      </c>
    </row>
    <row r="159" spans="1:48" ht="39.75" customHeight="1" x14ac:dyDescent="0.25">
      <c r="A159" s="86">
        <v>6</v>
      </c>
      <c r="B159" s="86" t="s">
        <v>1596</v>
      </c>
      <c r="D159" s="86" t="s">
        <v>405</v>
      </c>
      <c r="E159" s="86" t="s">
        <v>406</v>
      </c>
      <c r="F159" s="86" t="s">
        <v>512</v>
      </c>
      <c r="G159" s="86" t="s">
        <v>512</v>
      </c>
      <c r="I159" s="86" t="s">
        <v>1720</v>
      </c>
      <c r="J159" s="86" t="s">
        <v>1596</v>
      </c>
      <c r="L159" s="86" t="s">
        <v>501</v>
      </c>
      <c r="M159" s="86" t="s">
        <v>515</v>
      </c>
      <c r="N159" s="86" t="s">
        <v>503</v>
      </c>
      <c r="O159" s="86" t="s">
        <v>504</v>
      </c>
      <c r="P159" s="176" t="s">
        <v>408</v>
      </c>
      <c r="Q159" s="86" t="s">
        <v>407</v>
      </c>
      <c r="R159" s="176" t="str">
        <f t="shared" ref="R159:R162" si="11">+"Jefe "&amp;Q159</f>
        <v>Jefe Oficina Asesora de Comunicaciones</v>
      </c>
      <c r="S159" s="87" t="s">
        <v>408</v>
      </c>
      <c r="T159" s="177" t="s">
        <v>1311</v>
      </c>
      <c r="U159" s="88">
        <v>4</v>
      </c>
      <c r="V159" s="136">
        <f>+VLOOKUP(AV159,Hoja1!$P$6:$R$26,3,FALSE)</f>
        <v>9.3023255813953487E-3</v>
      </c>
      <c r="X159" s="89" t="s">
        <v>1568</v>
      </c>
      <c r="Y159" s="89"/>
      <c r="Z159" s="89"/>
      <c r="AA159" s="89" t="s">
        <v>1568</v>
      </c>
      <c r="AB159" s="89" t="s">
        <v>1568</v>
      </c>
      <c r="AC159" s="89"/>
      <c r="AD159" s="89"/>
      <c r="AF159" s="89" t="s">
        <v>98</v>
      </c>
      <c r="AG159" s="89" t="s">
        <v>103</v>
      </c>
      <c r="AH159" s="89" t="s">
        <v>71</v>
      </c>
      <c r="AI159" s="89" t="s">
        <v>47</v>
      </c>
      <c r="AJ159" s="89"/>
      <c r="AK159" s="89"/>
      <c r="AL159" s="90" t="s">
        <v>1568</v>
      </c>
      <c r="AM159" s="93"/>
      <c r="AN159" s="93"/>
      <c r="AO159" s="90" t="s">
        <v>1568</v>
      </c>
      <c r="AP159" s="93"/>
      <c r="AQ159" s="93"/>
      <c r="AR159" s="90" t="s">
        <v>1568</v>
      </c>
      <c r="AS159" s="93"/>
      <c r="AT159" s="94"/>
      <c r="AU159" s="91" t="s">
        <v>1568</v>
      </c>
      <c r="AV159" s="176" t="str">
        <f t="shared" si="8"/>
        <v>Resultadox</v>
      </c>
    </row>
    <row r="160" spans="1:48" ht="39.75" customHeight="1" x14ac:dyDescent="0.25">
      <c r="A160" s="86">
        <v>6</v>
      </c>
      <c r="B160" s="86" t="s">
        <v>1596</v>
      </c>
      <c r="D160" s="86" t="s">
        <v>405</v>
      </c>
      <c r="E160" s="86" t="s">
        <v>406</v>
      </c>
      <c r="F160" s="86" t="s">
        <v>512</v>
      </c>
      <c r="G160" s="86" t="s">
        <v>512</v>
      </c>
      <c r="I160" s="86" t="s">
        <v>1720</v>
      </c>
      <c r="J160" s="86" t="s">
        <v>1596</v>
      </c>
      <c r="L160" s="86" t="s">
        <v>1254</v>
      </c>
      <c r="M160" s="86" t="s">
        <v>1255</v>
      </c>
      <c r="N160" s="86" t="s">
        <v>1631</v>
      </c>
      <c r="O160" s="86" t="s">
        <v>1615</v>
      </c>
      <c r="P160" s="176" t="s">
        <v>409</v>
      </c>
      <c r="Q160" s="86" t="s">
        <v>407</v>
      </c>
      <c r="R160" s="176" t="str">
        <f t="shared" si="11"/>
        <v>Jefe Oficina Asesora de Comunicaciones</v>
      </c>
      <c r="S160" s="87" t="s">
        <v>409</v>
      </c>
      <c r="T160" s="177" t="s">
        <v>1323</v>
      </c>
      <c r="U160" s="88">
        <v>3698145</v>
      </c>
      <c r="V160" s="136">
        <f>+VLOOKUP(AV160,Hoja1!$P$6:$R$26,3,FALSE)</f>
        <v>9.3023255813953487E-3</v>
      </c>
      <c r="X160" s="89" t="s">
        <v>1568</v>
      </c>
      <c r="Y160" s="89"/>
      <c r="Z160" s="89"/>
      <c r="AA160" s="89" t="s">
        <v>1568</v>
      </c>
      <c r="AB160" s="89" t="s">
        <v>1568</v>
      </c>
      <c r="AC160" s="89"/>
      <c r="AD160" s="89"/>
      <c r="AF160" s="89" t="s">
        <v>98</v>
      </c>
      <c r="AG160" s="89" t="s">
        <v>103</v>
      </c>
      <c r="AH160" s="89" t="s">
        <v>71</v>
      </c>
      <c r="AI160" s="89" t="s">
        <v>47</v>
      </c>
      <c r="AJ160" s="89"/>
      <c r="AK160" s="89"/>
      <c r="AL160" s="90" t="s">
        <v>1568</v>
      </c>
      <c r="AM160" s="93"/>
      <c r="AN160" s="93"/>
      <c r="AO160" s="90" t="s">
        <v>1568</v>
      </c>
      <c r="AP160" s="93"/>
      <c r="AQ160" s="93"/>
      <c r="AR160" s="90" t="s">
        <v>1568</v>
      </c>
      <c r="AS160" s="93"/>
      <c r="AT160" s="94"/>
      <c r="AU160" s="91" t="s">
        <v>1568</v>
      </c>
      <c r="AV160" s="176" t="str">
        <f t="shared" si="8"/>
        <v>Resultadox</v>
      </c>
    </row>
    <row r="161" spans="1:48" ht="39.75" customHeight="1" x14ac:dyDescent="0.25">
      <c r="A161" s="86">
        <v>6</v>
      </c>
      <c r="B161" s="86" t="s">
        <v>1596</v>
      </c>
      <c r="D161" s="86" t="s">
        <v>405</v>
      </c>
      <c r="E161" s="86" t="s">
        <v>406</v>
      </c>
      <c r="F161" s="86" t="s">
        <v>512</v>
      </c>
      <c r="G161" s="86" t="s">
        <v>512</v>
      </c>
      <c r="I161" s="86" t="s">
        <v>1720</v>
      </c>
      <c r="J161" s="86" t="s">
        <v>1596</v>
      </c>
      <c r="L161" s="86" t="s">
        <v>501</v>
      </c>
      <c r="M161" s="86" t="s">
        <v>515</v>
      </c>
      <c r="N161" s="86" t="s">
        <v>503</v>
      </c>
      <c r="O161" s="86" t="s">
        <v>504</v>
      </c>
      <c r="P161" s="176" t="s">
        <v>410</v>
      </c>
      <c r="Q161" s="86" t="s">
        <v>407</v>
      </c>
      <c r="R161" s="176" t="str">
        <f t="shared" si="11"/>
        <v>Jefe Oficina Asesora de Comunicaciones</v>
      </c>
      <c r="S161" s="87" t="s">
        <v>410</v>
      </c>
      <c r="T161" s="177" t="s">
        <v>1318</v>
      </c>
      <c r="U161" s="88">
        <v>620</v>
      </c>
      <c r="V161" s="136">
        <f>+VLOOKUP(AV161,Hoja1!$P$6:$R$26,3,FALSE)</f>
        <v>8.4210526315789489E-3</v>
      </c>
      <c r="X161" s="89" t="s">
        <v>1568</v>
      </c>
      <c r="Y161" s="89"/>
      <c r="Z161" s="89"/>
      <c r="AA161" s="89" t="s">
        <v>1568</v>
      </c>
      <c r="AB161" s="89"/>
      <c r="AC161" s="89"/>
      <c r="AD161" s="89"/>
      <c r="AF161" s="89" t="s">
        <v>98</v>
      </c>
      <c r="AG161" s="89" t="s">
        <v>519</v>
      </c>
      <c r="AH161" s="89" t="s">
        <v>71</v>
      </c>
      <c r="AI161" s="89" t="s">
        <v>47</v>
      </c>
      <c r="AJ161" s="89"/>
      <c r="AK161" s="89"/>
      <c r="AL161" s="90" t="s">
        <v>1568</v>
      </c>
      <c r="AM161" s="93"/>
      <c r="AN161" s="93"/>
      <c r="AO161" s="90" t="s">
        <v>1568</v>
      </c>
      <c r="AP161" s="93"/>
      <c r="AQ161" s="93"/>
      <c r="AR161" s="90" t="s">
        <v>1568</v>
      </c>
      <c r="AS161" s="93"/>
      <c r="AT161" s="94"/>
      <c r="AU161" s="91" t="s">
        <v>1568</v>
      </c>
      <c r="AV161" s="176" t="str">
        <f t="shared" si="8"/>
        <v>Productox</v>
      </c>
    </row>
    <row r="162" spans="1:48" ht="39.75" customHeight="1" x14ac:dyDescent="0.25">
      <c r="A162" s="86">
        <v>6</v>
      </c>
      <c r="B162" s="86" t="s">
        <v>1596</v>
      </c>
      <c r="D162" s="86" t="s">
        <v>405</v>
      </c>
      <c r="E162" s="86" t="s">
        <v>406</v>
      </c>
      <c r="F162" s="86" t="s">
        <v>512</v>
      </c>
      <c r="G162" s="86" t="s">
        <v>512</v>
      </c>
      <c r="I162" s="86" t="s">
        <v>1720</v>
      </c>
      <c r="J162" s="86" t="s">
        <v>1596</v>
      </c>
      <c r="L162" s="86" t="s">
        <v>512</v>
      </c>
      <c r="M162" s="86" t="s">
        <v>512</v>
      </c>
      <c r="N162" s="86" t="s">
        <v>512</v>
      </c>
      <c r="O162" s="86" t="s">
        <v>512</v>
      </c>
      <c r="P162" s="176" t="s">
        <v>1370</v>
      </c>
      <c r="Q162" s="86" t="s">
        <v>407</v>
      </c>
      <c r="R162" s="176" t="str">
        <f t="shared" si="11"/>
        <v>Jefe Oficina Asesora de Comunicaciones</v>
      </c>
      <c r="S162" s="87" t="s">
        <v>1370</v>
      </c>
      <c r="T162" s="177" t="s">
        <v>1359</v>
      </c>
      <c r="U162" s="92">
        <v>1</v>
      </c>
      <c r="V162" s="136">
        <f>+VLOOKUP(AV162,Hoja1!$P$6:$R$26,3,FALSE)</f>
        <v>1.276595744680851E-3</v>
      </c>
      <c r="X162" s="89" t="s">
        <v>1568</v>
      </c>
      <c r="Y162" s="89"/>
      <c r="Z162" s="89"/>
      <c r="AA162" s="89"/>
      <c r="AB162" s="89"/>
      <c r="AC162" s="89"/>
      <c r="AD162" s="89"/>
      <c r="AF162" s="89" t="s">
        <v>685</v>
      </c>
      <c r="AG162" s="89" t="s">
        <v>533</v>
      </c>
      <c r="AH162" s="89" t="s">
        <v>84</v>
      </c>
      <c r="AI162" s="89" t="s">
        <v>47</v>
      </c>
      <c r="AJ162" s="89"/>
      <c r="AK162" s="89"/>
      <c r="AL162" s="90" t="s">
        <v>1568</v>
      </c>
      <c r="AM162" s="90" t="s">
        <v>1568</v>
      </c>
      <c r="AN162" s="90" t="s">
        <v>1568</v>
      </c>
      <c r="AO162" s="90" t="s">
        <v>1568</v>
      </c>
      <c r="AP162" s="90" t="s">
        <v>1568</v>
      </c>
      <c r="AQ162" s="90" t="s">
        <v>1568</v>
      </c>
      <c r="AR162" s="90" t="s">
        <v>1568</v>
      </c>
      <c r="AS162" s="90" t="s">
        <v>1568</v>
      </c>
      <c r="AT162" s="91" t="s">
        <v>1568</v>
      </c>
      <c r="AU162" s="91" t="s">
        <v>1568</v>
      </c>
      <c r="AV162" s="176" t="str">
        <f t="shared" si="8"/>
        <v>Gestión</v>
      </c>
    </row>
    <row r="163" spans="1:48" ht="39.75" customHeight="1" x14ac:dyDescent="0.25">
      <c r="A163" s="86">
        <v>6</v>
      </c>
      <c r="B163" s="86" t="s">
        <v>1596</v>
      </c>
      <c r="D163" s="86" t="s">
        <v>411</v>
      </c>
      <c r="E163" s="86" t="s">
        <v>412</v>
      </c>
      <c r="F163" s="86" t="s">
        <v>512</v>
      </c>
      <c r="G163" s="86" t="s">
        <v>512</v>
      </c>
      <c r="I163" s="86" t="s">
        <v>1720</v>
      </c>
      <c r="J163" s="86" t="s">
        <v>1596</v>
      </c>
      <c r="L163" s="86" t="s">
        <v>1332</v>
      </c>
      <c r="M163" s="86" t="s">
        <v>995</v>
      </c>
      <c r="N163" s="86" t="s">
        <v>1632</v>
      </c>
      <c r="O163" s="86" t="s">
        <v>1616</v>
      </c>
      <c r="P163" s="176" t="s">
        <v>414</v>
      </c>
      <c r="Q163" s="86" t="s">
        <v>413</v>
      </c>
      <c r="R163" s="176" t="str">
        <f t="shared" ref="R163:R180" si="12">+"Subdirector(a) "&amp;MID(Q163,17,100)</f>
        <v>Subdirector(a) Programación</v>
      </c>
      <c r="S163" s="87" t="s">
        <v>414</v>
      </c>
      <c r="T163" s="177" t="s">
        <v>415</v>
      </c>
      <c r="U163" s="92">
        <v>1</v>
      </c>
      <c r="V163" s="136">
        <f>+VLOOKUP(AV163,Hoja1!$P$6:$R$26,3,FALSE)</f>
        <v>5.5813953488372094E-3</v>
      </c>
      <c r="X163" s="89" t="s">
        <v>1568</v>
      </c>
      <c r="Y163" s="89"/>
      <c r="Z163" s="89"/>
      <c r="AA163" s="89" t="s">
        <v>1568</v>
      </c>
      <c r="AB163" s="89"/>
      <c r="AC163" s="89"/>
      <c r="AD163" s="89"/>
      <c r="AF163" s="89" t="s">
        <v>685</v>
      </c>
      <c r="AG163" s="89" t="s">
        <v>533</v>
      </c>
      <c r="AH163" s="89" t="s">
        <v>84</v>
      </c>
      <c r="AI163" s="89" t="s">
        <v>46</v>
      </c>
      <c r="AJ163" s="90" t="s">
        <v>1568</v>
      </c>
      <c r="AK163" s="90" t="s">
        <v>1568</v>
      </c>
      <c r="AL163" s="90" t="s">
        <v>1568</v>
      </c>
      <c r="AM163" s="90" t="s">
        <v>1568</v>
      </c>
      <c r="AN163" s="90" t="s">
        <v>1568</v>
      </c>
      <c r="AO163" s="90" t="s">
        <v>1568</v>
      </c>
      <c r="AP163" s="90" t="s">
        <v>1568</v>
      </c>
      <c r="AQ163" s="90" t="s">
        <v>1568</v>
      </c>
      <c r="AR163" s="90" t="s">
        <v>1568</v>
      </c>
      <c r="AS163" s="90" t="s">
        <v>1568</v>
      </c>
      <c r="AT163" s="91" t="s">
        <v>1568</v>
      </c>
      <c r="AU163" s="91" t="s">
        <v>1568</v>
      </c>
      <c r="AV163" s="176" t="str">
        <f t="shared" si="8"/>
        <v>Gestiónx</v>
      </c>
    </row>
    <row r="164" spans="1:48" ht="39.75" customHeight="1" x14ac:dyDescent="0.25">
      <c r="A164" s="86">
        <v>6</v>
      </c>
      <c r="B164" s="86" t="s">
        <v>1596</v>
      </c>
      <c r="D164" s="86" t="s">
        <v>411</v>
      </c>
      <c r="E164" s="86" t="s">
        <v>412</v>
      </c>
      <c r="F164" s="86" t="s">
        <v>512</v>
      </c>
      <c r="G164" s="86" t="s">
        <v>512</v>
      </c>
      <c r="I164" s="86" t="s">
        <v>1720</v>
      </c>
      <c r="J164" s="86" t="s">
        <v>1596</v>
      </c>
      <c r="L164" s="86" t="s">
        <v>1332</v>
      </c>
      <c r="M164" s="86" t="s">
        <v>995</v>
      </c>
      <c r="N164" s="86" t="s">
        <v>1632</v>
      </c>
      <c r="O164" s="86" t="s">
        <v>1616</v>
      </c>
      <c r="P164" s="176" t="s">
        <v>416</v>
      </c>
      <c r="Q164" s="86" t="s">
        <v>413</v>
      </c>
      <c r="R164" s="176" t="str">
        <f t="shared" si="12"/>
        <v>Subdirector(a) Programación</v>
      </c>
      <c r="S164" s="87" t="s">
        <v>416</v>
      </c>
      <c r="T164" s="177" t="s">
        <v>417</v>
      </c>
      <c r="U164" s="92">
        <v>1</v>
      </c>
      <c r="V164" s="136">
        <f>+VLOOKUP(AV164,Hoja1!$P$6:$R$26,3,FALSE)</f>
        <v>5.5813953488372094E-3</v>
      </c>
      <c r="X164" s="89" t="s">
        <v>1568</v>
      </c>
      <c r="Y164" s="89"/>
      <c r="Z164" s="89"/>
      <c r="AA164" s="89" t="s">
        <v>1568</v>
      </c>
      <c r="AB164" s="89"/>
      <c r="AC164" s="89"/>
      <c r="AD164" s="89"/>
      <c r="AF164" s="89" t="s">
        <v>685</v>
      </c>
      <c r="AG164" s="89" t="s">
        <v>533</v>
      </c>
      <c r="AH164" s="89" t="s">
        <v>84</v>
      </c>
      <c r="AI164" s="89" t="s">
        <v>46</v>
      </c>
      <c r="AJ164" s="90" t="s">
        <v>1568</v>
      </c>
      <c r="AK164" s="90" t="s">
        <v>1568</v>
      </c>
      <c r="AL164" s="90" t="s">
        <v>1568</v>
      </c>
      <c r="AM164" s="90" t="s">
        <v>1568</v>
      </c>
      <c r="AN164" s="90" t="s">
        <v>1568</v>
      </c>
      <c r="AO164" s="90" t="s">
        <v>1568</v>
      </c>
      <c r="AP164" s="90" t="s">
        <v>1568</v>
      </c>
      <c r="AQ164" s="90" t="s">
        <v>1568</v>
      </c>
      <c r="AR164" s="90" t="s">
        <v>1568</v>
      </c>
      <c r="AS164" s="90" t="s">
        <v>1568</v>
      </c>
      <c r="AT164" s="91" t="s">
        <v>1568</v>
      </c>
      <c r="AU164" s="91" t="s">
        <v>1568</v>
      </c>
      <c r="AV164" s="176" t="str">
        <f t="shared" si="8"/>
        <v>Gestiónx</v>
      </c>
    </row>
    <row r="165" spans="1:48" ht="39.75" customHeight="1" x14ac:dyDescent="0.25">
      <c r="A165" s="86">
        <v>6</v>
      </c>
      <c r="B165" s="86" t="s">
        <v>1596</v>
      </c>
      <c r="D165" s="86" t="s">
        <v>411</v>
      </c>
      <c r="E165" s="86" t="s">
        <v>412</v>
      </c>
      <c r="F165" s="86" t="s">
        <v>512</v>
      </c>
      <c r="G165" s="86" t="s">
        <v>512</v>
      </c>
      <c r="I165" s="86" t="s">
        <v>1720</v>
      </c>
      <c r="J165" s="86" t="s">
        <v>1596</v>
      </c>
      <c r="L165" s="86" t="s">
        <v>501</v>
      </c>
      <c r="M165" s="86" t="s">
        <v>515</v>
      </c>
      <c r="N165" s="86" t="s">
        <v>503</v>
      </c>
      <c r="O165" s="86" t="s">
        <v>504</v>
      </c>
      <c r="P165" s="176" t="s">
        <v>418</v>
      </c>
      <c r="Q165" s="86" t="s">
        <v>413</v>
      </c>
      <c r="R165" s="176" t="str">
        <f t="shared" si="12"/>
        <v>Subdirector(a) Programación</v>
      </c>
      <c r="S165" s="87" t="s">
        <v>418</v>
      </c>
      <c r="T165" s="177" t="s">
        <v>419</v>
      </c>
      <c r="U165" s="92">
        <v>0.6</v>
      </c>
      <c r="V165" s="136">
        <f>+VLOOKUP(AV165,Hoja1!$P$6:$R$26,3,FALSE)</f>
        <v>5.5813953488372094E-3</v>
      </c>
      <c r="X165" s="89" t="s">
        <v>1568</v>
      </c>
      <c r="Y165" s="89"/>
      <c r="Z165" s="89"/>
      <c r="AA165" s="89" t="s">
        <v>1568</v>
      </c>
      <c r="AB165" s="89" t="s">
        <v>1568</v>
      </c>
      <c r="AC165" s="89"/>
      <c r="AD165" s="89"/>
      <c r="AF165" s="89" t="s">
        <v>685</v>
      </c>
      <c r="AG165" s="89" t="s">
        <v>533</v>
      </c>
      <c r="AH165" s="89" t="s">
        <v>71</v>
      </c>
      <c r="AI165" s="89" t="s">
        <v>47</v>
      </c>
      <c r="AJ165" s="89"/>
      <c r="AK165" s="89"/>
      <c r="AL165" s="90" t="s">
        <v>1568</v>
      </c>
      <c r="AM165" s="93"/>
      <c r="AN165" s="93"/>
      <c r="AO165" s="90" t="s">
        <v>1568</v>
      </c>
      <c r="AP165" s="93"/>
      <c r="AQ165" s="93"/>
      <c r="AR165" s="90" t="s">
        <v>1568</v>
      </c>
      <c r="AS165" s="93"/>
      <c r="AT165" s="94"/>
      <c r="AU165" s="91" t="s">
        <v>1568</v>
      </c>
      <c r="AV165" s="176" t="str">
        <f t="shared" si="8"/>
        <v>Gestiónx</v>
      </c>
    </row>
    <row r="166" spans="1:48" ht="39.75" customHeight="1" x14ac:dyDescent="0.25">
      <c r="A166" s="86">
        <v>6</v>
      </c>
      <c r="B166" s="86" t="s">
        <v>1596</v>
      </c>
      <c r="D166" s="86" t="s">
        <v>411</v>
      </c>
      <c r="E166" s="86" t="s">
        <v>412</v>
      </c>
      <c r="F166" s="86" t="s">
        <v>512</v>
      </c>
      <c r="G166" s="86" t="s">
        <v>512</v>
      </c>
      <c r="I166" s="86" t="s">
        <v>1720</v>
      </c>
      <c r="J166" s="86" t="s">
        <v>1596</v>
      </c>
      <c r="L166" s="86" t="s">
        <v>1332</v>
      </c>
      <c r="M166" s="86" t="s">
        <v>995</v>
      </c>
      <c r="N166" s="86" t="s">
        <v>1632</v>
      </c>
      <c r="O166" s="86" t="s">
        <v>1616</v>
      </c>
      <c r="P166" s="176" t="s">
        <v>420</v>
      </c>
      <c r="Q166" s="86" t="s">
        <v>413</v>
      </c>
      <c r="R166" s="176" t="str">
        <f t="shared" si="12"/>
        <v>Subdirector(a) Programación</v>
      </c>
      <c r="S166" s="87" t="s">
        <v>420</v>
      </c>
      <c r="T166" s="177" t="s">
        <v>1861</v>
      </c>
      <c r="U166" s="92">
        <v>1</v>
      </c>
      <c r="V166" s="136">
        <f>+VLOOKUP(AV166,Hoja1!$P$6:$R$26,3,FALSE)</f>
        <v>5.5813953488372094E-3</v>
      </c>
      <c r="X166" s="89" t="s">
        <v>1568</v>
      </c>
      <c r="Y166" s="89"/>
      <c r="Z166" s="89"/>
      <c r="AA166" s="89" t="s">
        <v>1568</v>
      </c>
      <c r="AB166" s="89"/>
      <c r="AC166" s="89"/>
      <c r="AD166" s="89"/>
      <c r="AF166" s="89" t="s">
        <v>98</v>
      </c>
      <c r="AG166" s="89" t="s">
        <v>533</v>
      </c>
      <c r="AH166" s="89" t="s">
        <v>1253</v>
      </c>
      <c r="AI166" s="89" t="s">
        <v>58</v>
      </c>
      <c r="AJ166" s="89"/>
      <c r="AK166" s="89"/>
      <c r="AL166" s="89"/>
      <c r="AM166" s="89"/>
      <c r="AN166" s="89"/>
      <c r="AO166" s="89"/>
      <c r="AP166" s="89"/>
      <c r="AQ166" s="89"/>
      <c r="AR166" s="89"/>
      <c r="AS166" s="89"/>
      <c r="AT166" s="95"/>
      <c r="AU166" s="91" t="s">
        <v>1568</v>
      </c>
      <c r="AV166" s="176" t="str">
        <f t="shared" si="8"/>
        <v>Gestiónx</v>
      </c>
    </row>
    <row r="167" spans="1:48" ht="39.75" customHeight="1" x14ac:dyDescent="0.25">
      <c r="A167" s="86">
        <v>6</v>
      </c>
      <c r="B167" s="86" t="s">
        <v>1596</v>
      </c>
      <c r="D167" s="86" t="s">
        <v>411</v>
      </c>
      <c r="E167" s="86" t="s">
        <v>412</v>
      </c>
      <c r="F167" s="86" t="s">
        <v>512</v>
      </c>
      <c r="G167" s="86" t="s">
        <v>512</v>
      </c>
      <c r="I167" s="86" t="s">
        <v>1720</v>
      </c>
      <c r="J167" s="86" t="s">
        <v>1596</v>
      </c>
      <c r="L167" s="86" t="s">
        <v>1332</v>
      </c>
      <c r="M167" s="86" t="s">
        <v>995</v>
      </c>
      <c r="N167" s="86" t="s">
        <v>1633</v>
      </c>
      <c r="O167" s="86" t="s">
        <v>1623</v>
      </c>
      <c r="P167" s="176" t="s">
        <v>421</v>
      </c>
      <c r="Q167" s="86" t="s">
        <v>413</v>
      </c>
      <c r="R167" s="176" t="str">
        <f t="shared" si="12"/>
        <v>Subdirector(a) Programación</v>
      </c>
      <c r="S167" s="87" t="s">
        <v>421</v>
      </c>
      <c r="T167" s="177" t="s">
        <v>422</v>
      </c>
      <c r="U167" s="92">
        <v>0.15</v>
      </c>
      <c r="V167" s="136">
        <f>+VLOOKUP(AV167,Hoja1!$P$6:$R$26,3,FALSE)</f>
        <v>9.3023255813953487E-3</v>
      </c>
      <c r="X167" s="89" t="s">
        <v>1568</v>
      </c>
      <c r="Y167" s="89"/>
      <c r="Z167" s="89"/>
      <c r="AA167" s="89" t="s">
        <v>1568</v>
      </c>
      <c r="AB167" s="89"/>
      <c r="AC167" s="89"/>
      <c r="AD167" s="89"/>
      <c r="AF167" s="89" t="s">
        <v>98</v>
      </c>
      <c r="AG167" s="89" t="s">
        <v>103</v>
      </c>
      <c r="AH167" s="89" t="s">
        <v>71</v>
      </c>
      <c r="AI167" s="89" t="s">
        <v>47</v>
      </c>
      <c r="AJ167" s="89"/>
      <c r="AK167" s="89"/>
      <c r="AL167" s="90" t="s">
        <v>1568</v>
      </c>
      <c r="AM167" s="93"/>
      <c r="AN167" s="93"/>
      <c r="AO167" s="90" t="s">
        <v>1568</v>
      </c>
      <c r="AP167" s="93"/>
      <c r="AQ167" s="93"/>
      <c r="AR167" s="90" t="s">
        <v>1568</v>
      </c>
      <c r="AS167" s="93"/>
      <c r="AT167" s="94"/>
      <c r="AU167" s="91" t="s">
        <v>1568</v>
      </c>
      <c r="AV167" s="176" t="str">
        <f t="shared" si="8"/>
        <v>Resultadox</v>
      </c>
    </row>
    <row r="168" spans="1:48" ht="39.75" customHeight="1" x14ac:dyDescent="0.25">
      <c r="A168" s="86">
        <v>6</v>
      </c>
      <c r="B168" s="86" t="s">
        <v>1596</v>
      </c>
      <c r="D168" s="86" t="s">
        <v>411</v>
      </c>
      <c r="E168" s="86" t="s">
        <v>412</v>
      </c>
      <c r="F168" s="86" t="s">
        <v>512</v>
      </c>
      <c r="G168" s="86" t="s">
        <v>512</v>
      </c>
      <c r="I168" s="86" t="s">
        <v>1720</v>
      </c>
      <c r="J168" s="86" t="s">
        <v>1596</v>
      </c>
      <c r="L168" s="86" t="s">
        <v>501</v>
      </c>
      <c r="M168" s="86" t="s">
        <v>515</v>
      </c>
      <c r="N168" s="86" t="s">
        <v>503</v>
      </c>
      <c r="O168" s="86" t="s">
        <v>504</v>
      </c>
      <c r="P168" s="176" t="s">
        <v>423</v>
      </c>
      <c r="Q168" s="86" t="s">
        <v>413</v>
      </c>
      <c r="R168" s="176" t="str">
        <f t="shared" si="12"/>
        <v>Subdirector(a) Programación</v>
      </c>
      <c r="S168" s="87" t="s">
        <v>423</v>
      </c>
      <c r="T168" s="177" t="s">
        <v>424</v>
      </c>
      <c r="U168" s="92">
        <v>0.6</v>
      </c>
      <c r="V168" s="136">
        <f>+VLOOKUP(AV168,Hoja1!$P$6:$R$26,3,FALSE)</f>
        <v>5.5813953488372094E-3</v>
      </c>
      <c r="X168" s="89" t="s">
        <v>1568</v>
      </c>
      <c r="Y168" s="89"/>
      <c r="Z168" s="89"/>
      <c r="AA168" s="89" t="s">
        <v>1568</v>
      </c>
      <c r="AB168" s="89" t="s">
        <v>1568</v>
      </c>
      <c r="AC168" s="89"/>
      <c r="AD168" s="89"/>
      <c r="AF168" s="89" t="s">
        <v>685</v>
      </c>
      <c r="AG168" s="89" t="s">
        <v>533</v>
      </c>
      <c r="AH168" s="89" t="s">
        <v>71</v>
      </c>
      <c r="AI168" s="89" t="s">
        <v>47</v>
      </c>
      <c r="AJ168" s="89"/>
      <c r="AK168" s="89"/>
      <c r="AL168" s="90" t="s">
        <v>1568</v>
      </c>
      <c r="AM168" s="93"/>
      <c r="AN168" s="93"/>
      <c r="AO168" s="90" t="s">
        <v>1568</v>
      </c>
      <c r="AP168" s="93"/>
      <c r="AQ168" s="93"/>
      <c r="AR168" s="90" t="s">
        <v>1568</v>
      </c>
      <c r="AS168" s="93"/>
      <c r="AT168" s="94"/>
      <c r="AU168" s="91" t="s">
        <v>1568</v>
      </c>
      <c r="AV168" s="176" t="str">
        <f t="shared" si="8"/>
        <v>Gestiónx</v>
      </c>
    </row>
    <row r="169" spans="1:48" ht="39.75" customHeight="1" x14ac:dyDescent="0.25">
      <c r="A169" s="86">
        <v>6</v>
      </c>
      <c r="B169" s="86" t="s">
        <v>1596</v>
      </c>
      <c r="D169" s="86" t="s">
        <v>411</v>
      </c>
      <c r="E169" s="86" t="s">
        <v>412</v>
      </c>
      <c r="F169" s="86" t="s">
        <v>512</v>
      </c>
      <c r="G169" s="86" t="s">
        <v>512</v>
      </c>
      <c r="I169" s="86" t="s">
        <v>1720</v>
      </c>
      <c r="J169" s="86" t="s">
        <v>1596</v>
      </c>
      <c r="L169" s="86" t="s">
        <v>512</v>
      </c>
      <c r="M169" s="86" t="s">
        <v>512</v>
      </c>
      <c r="N169" s="86" t="s">
        <v>512</v>
      </c>
      <c r="O169" s="86" t="s">
        <v>512</v>
      </c>
      <c r="P169" s="176" t="s">
        <v>1371</v>
      </c>
      <c r="Q169" s="86" t="s">
        <v>413</v>
      </c>
      <c r="R169" s="176" t="str">
        <f t="shared" si="12"/>
        <v>Subdirector(a) Programación</v>
      </c>
      <c r="S169" s="87" t="s">
        <v>1371</v>
      </c>
      <c r="T169" s="177" t="s">
        <v>1359</v>
      </c>
      <c r="U169" s="92">
        <v>1</v>
      </c>
      <c r="V169" s="136">
        <f>+VLOOKUP(AV169,Hoja1!$P$6:$R$26,3,FALSE)</f>
        <v>1.276595744680851E-3</v>
      </c>
      <c r="X169" s="89" t="s">
        <v>1568</v>
      </c>
      <c r="Y169" s="89"/>
      <c r="Z169" s="89"/>
      <c r="AA169" s="89"/>
      <c r="AB169" s="89"/>
      <c r="AC169" s="89"/>
      <c r="AD169" s="89"/>
      <c r="AF169" s="89" t="s">
        <v>685</v>
      </c>
      <c r="AG169" s="89" t="s">
        <v>533</v>
      </c>
      <c r="AH169" s="89" t="s">
        <v>84</v>
      </c>
      <c r="AI169" s="89" t="s">
        <v>47</v>
      </c>
      <c r="AJ169" s="89"/>
      <c r="AK169" s="89"/>
      <c r="AL169" s="90" t="s">
        <v>1568</v>
      </c>
      <c r="AM169" s="90" t="s">
        <v>1568</v>
      </c>
      <c r="AN169" s="90" t="s">
        <v>1568</v>
      </c>
      <c r="AO169" s="90" t="s">
        <v>1568</v>
      </c>
      <c r="AP169" s="90" t="s">
        <v>1568</v>
      </c>
      <c r="AQ169" s="90" t="s">
        <v>1568</v>
      </c>
      <c r="AR169" s="90" t="s">
        <v>1568</v>
      </c>
      <c r="AS169" s="90" t="s">
        <v>1568</v>
      </c>
      <c r="AT169" s="91" t="s">
        <v>1568</v>
      </c>
      <c r="AU169" s="91" t="s">
        <v>1568</v>
      </c>
      <c r="AV169" s="176" t="str">
        <f t="shared" si="8"/>
        <v>Gestión</v>
      </c>
    </row>
    <row r="170" spans="1:48" ht="39.75" customHeight="1" x14ac:dyDescent="0.25">
      <c r="A170" s="86">
        <v>6</v>
      </c>
      <c r="B170" s="86" t="s">
        <v>1596</v>
      </c>
      <c r="D170" s="86" t="s">
        <v>411</v>
      </c>
      <c r="E170" s="86" t="s">
        <v>412</v>
      </c>
      <c r="F170" s="86" t="s">
        <v>512</v>
      </c>
      <c r="G170" s="86" t="s">
        <v>512</v>
      </c>
      <c r="I170" s="86" t="s">
        <v>1720</v>
      </c>
      <c r="J170" s="86" t="s">
        <v>1596</v>
      </c>
      <c r="L170" s="86" t="s">
        <v>512</v>
      </c>
      <c r="M170" s="86" t="s">
        <v>512</v>
      </c>
      <c r="N170" s="86" t="s">
        <v>512</v>
      </c>
      <c r="O170" s="86" t="s">
        <v>512</v>
      </c>
      <c r="P170" s="176" t="s">
        <v>1556</v>
      </c>
      <c r="Q170" s="86" t="s">
        <v>1555</v>
      </c>
      <c r="R170" s="176" t="str">
        <f>+"Subdirector(a) "&amp;MID(Q170,13,100)</f>
        <v>Subdirector(a)  General</v>
      </c>
      <c r="S170" s="87" t="s">
        <v>1556</v>
      </c>
      <c r="T170" s="177" t="s">
        <v>1557</v>
      </c>
      <c r="U170" s="88">
        <v>16</v>
      </c>
      <c r="V170" s="136">
        <f>+VLOOKUP(AV170,Hoja1!$P$6:$R$26,3,FALSE)</f>
        <v>1.8181818181818186E-3</v>
      </c>
      <c r="X170" s="89" t="s">
        <v>1568</v>
      </c>
      <c r="Y170" s="89"/>
      <c r="Z170" s="89"/>
      <c r="AA170" s="89"/>
      <c r="AB170" s="89"/>
      <c r="AC170" s="89"/>
      <c r="AD170" s="89"/>
      <c r="AF170" s="89" t="s">
        <v>98</v>
      </c>
      <c r="AG170" s="89" t="s">
        <v>519</v>
      </c>
      <c r="AH170" s="89" t="s">
        <v>71</v>
      </c>
      <c r="AI170" s="89" t="s">
        <v>47</v>
      </c>
      <c r="AJ170" s="89"/>
      <c r="AK170" s="89"/>
      <c r="AL170" s="90" t="s">
        <v>1568</v>
      </c>
      <c r="AM170" s="93"/>
      <c r="AN170" s="93"/>
      <c r="AO170" s="90" t="s">
        <v>1568</v>
      </c>
      <c r="AP170" s="93"/>
      <c r="AQ170" s="93"/>
      <c r="AR170" s="90" t="s">
        <v>1568</v>
      </c>
      <c r="AS170" s="93"/>
      <c r="AT170" s="94"/>
      <c r="AU170" s="91" t="s">
        <v>1568</v>
      </c>
      <c r="AV170" s="176" t="str">
        <f t="shared" si="8"/>
        <v>Producto</v>
      </c>
    </row>
    <row r="171" spans="1:48" ht="39.75" customHeight="1" x14ac:dyDescent="0.25">
      <c r="A171" s="86">
        <v>6</v>
      </c>
      <c r="B171" s="86" t="s">
        <v>1596</v>
      </c>
      <c r="D171" s="86" t="s">
        <v>425</v>
      </c>
      <c r="E171" s="86" t="s">
        <v>426</v>
      </c>
      <c r="F171" s="86" t="s">
        <v>512</v>
      </c>
      <c r="G171" s="86" t="s">
        <v>512</v>
      </c>
      <c r="I171" s="86" t="s">
        <v>1720</v>
      </c>
      <c r="J171" s="86" t="s">
        <v>1596</v>
      </c>
      <c r="L171" s="86" t="s">
        <v>1130</v>
      </c>
      <c r="M171" s="86" t="s">
        <v>1131</v>
      </c>
      <c r="N171" s="86" t="s">
        <v>1634</v>
      </c>
      <c r="O171" s="86" t="s">
        <v>1617</v>
      </c>
      <c r="P171" s="176" t="s">
        <v>428</v>
      </c>
      <c r="Q171" s="86" t="s">
        <v>427</v>
      </c>
      <c r="R171" s="176" t="str">
        <f t="shared" si="12"/>
        <v>Subdirector(a) Mejoramiento Organizacional</v>
      </c>
      <c r="S171" s="87" t="s">
        <v>428</v>
      </c>
      <c r="T171" s="177" t="s">
        <v>1427</v>
      </c>
      <c r="U171" s="88">
        <v>66</v>
      </c>
      <c r="V171" s="136">
        <f>+VLOOKUP(AV171,Hoja1!$P$6:$R$26,3,FALSE)</f>
        <v>9.3023255813953487E-3</v>
      </c>
      <c r="X171" s="89" t="s">
        <v>1568</v>
      </c>
      <c r="Y171" s="89"/>
      <c r="Z171" s="89"/>
      <c r="AA171" s="89" t="s">
        <v>1568</v>
      </c>
      <c r="AB171" s="89" t="s">
        <v>1568</v>
      </c>
      <c r="AC171" s="89"/>
      <c r="AD171" s="89"/>
      <c r="AF171" s="89" t="s">
        <v>98</v>
      </c>
      <c r="AG171" s="89" t="s">
        <v>103</v>
      </c>
      <c r="AH171" s="89" t="s">
        <v>1253</v>
      </c>
      <c r="AI171" s="89" t="s">
        <v>58</v>
      </c>
      <c r="AJ171" s="89"/>
      <c r="AK171" s="89"/>
      <c r="AL171" s="89"/>
      <c r="AM171" s="89"/>
      <c r="AN171" s="89"/>
      <c r="AO171" s="89"/>
      <c r="AP171" s="89"/>
      <c r="AQ171" s="89"/>
      <c r="AR171" s="89"/>
      <c r="AS171" s="89"/>
      <c r="AT171" s="95"/>
      <c r="AU171" s="91" t="s">
        <v>1568</v>
      </c>
      <c r="AV171" s="176" t="str">
        <f t="shared" si="8"/>
        <v>Resultadox</v>
      </c>
    </row>
    <row r="172" spans="1:48" ht="39.75" customHeight="1" x14ac:dyDescent="0.25">
      <c r="A172" s="86">
        <v>6</v>
      </c>
      <c r="B172" s="86" t="s">
        <v>1596</v>
      </c>
      <c r="D172" s="86" t="s">
        <v>425</v>
      </c>
      <c r="E172" s="86" t="s">
        <v>426</v>
      </c>
      <c r="F172" s="86" t="s">
        <v>512</v>
      </c>
      <c r="G172" s="86" t="s">
        <v>512</v>
      </c>
      <c r="I172" s="86" t="s">
        <v>1720</v>
      </c>
      <c r="J172" s="86" t="s">
        <v>1596</v>
      </c>
      <c r="L172" s="86" t="s">
        <v>1130</v>
      </c>
      <c r="M172" s="86" t="s">
        <v>1131</v>
      </c>
      <c r="N172" s="86" t="s">
        <v>1627</v>
      </c>
      <c r="O172" s="86" t="s">
        <v>1607</v>
      </c>
      <c r="P172" s="176" t="s">
        <v>429</v>
      </c>
      <c r="Q172" s="86" t="s">
        <v>427</v>
      </c>
      <c r="R172" s="176" t="str">
        <f t="shared" si="12"/>
        <v>Subdirector(a) Mejoramiento Organizacional</v>
      </c>
      <c r="S172" s="87" t="s">
        <v>429</v>
      </c>
      <c r="T172" s="177" t="s">
        <v>1590</v>
      </c>
      <c r="U172" s="92">
        <v>1</v>
      </c>
      <c r="V172" s="136">
        <f>+VLOOKUP(AV172,Hoja1!$P$6:$R$26,3,FALSE)</f>
        <v>9.3023255813953487E-3</v>
      </c>
      <c r="X172" s="89" t="s">
        <v>1568</v>
      </c>
      <c r="Y172" s="89"/>
      <c r="Z172" s="89"/>
      <c r="AA172" s="89" t="s">
        <v>1568</v>
      </c>
      <c r="AB172" s="89"/>
      <c r="AC172" s="89"/>
      <c r="AD172" s="89"/>
      <c r="AF172" s="89" t="s">
        <v>98</v>
      </c>
      <c r="AG172" s="89" t="s">
        <v>103</v>
      </c>
      <c r="AH172" s="89" t="s">
        <v>71</v>
      </c>
      <c r="AI172" s="89" t="s">
        <v>47</v>
      </c>
      <c r="AJ172" s="89"/>
      <c r="AK172" s="89"/>
      <c r="AL172" s="90" t="s">
        <v>1568</v>
      </c>
      <c r="AM172" s="93"/>
      <c r="AN172" s="93"/>
      <c r="AO172" s="90" t="s">
        <v>1568</v>
      </c>
      <c r="AP172" s="93"/>
      <c r="AQ172" s="93"/>
      <c r="AR172" s="90" t="s">
        <v>1568</v>
      </c>
      <c r="AS172" s="93"/>
      <c r="AT172" s="94"/>
      <c r="AU172" s="91" t="s">
        <v>1568</v>
      </c>
      <c r="AV172" s="176" t="str">
        <f t="shared" si="8"/>
        <v>Resultadox</v>
      </c>
    </row>
    <row r="173" spans="1:48" ht="39.75" customHeight="1" x14ac:dyDescent="0.25">
      <c r="A173" s="86">
        <v>6</v>
      </c>
      <c r="B173" s="86" t="s">
        <v>1596</v>
      </c>
      <c r="D173" s="86" t="s">
        <v>425</v>
      </c>
      <c r="E173" s="86" t="s">
        <v>426</v>
      </c>
      <c r="F173" s="86" t="s">
        <v>512</v>
      </c>
      <c r="G173" s="86" t="s">
        <v>512</v>
      </c>
      <c r="I173" s="86" t="s">
        <v>1720</v>
      </c>
      <c r="J173" s="86" t="s">
        <v>1596</v>
      </c>
      <c r="L173" s="86" t="s">
        <v>1130</v>
      </c>
      <c r="M173" s="86" t="s">
        <v>1131</v>
      </c>
      <c r="N173" s="86" t="s">
        <v>1634</v>
      </c>
      <c r="O173" s="86" t="s">
        <v>1617</v>
      </c>
      <c r="P173" s="176" t="s">
        <v>430</v>
      </c>
      <c r="Q173" s="86" t="s">
        <v>427</v>
      </c>
      <c r="R173" s="176" t="str">
        <f t="shared" si="12"/>
        <v>Subdirector(a) Mejoramiento Organizacional</v>
      </c>
      <c r="S173" s="87" t="s">
        <v>430</v>
      </c>
      <c r="T173" s="177" t="s">
        <v>431</v>
      </c>
      <c r="U173" s="92">
        <v>1</v>
      </c>
      <c r="V173" s="136">
        <f>+VLOOKUP(AV173,Hoja1!$P$6:$R$26,3,FALSE)</f>
        <v>5.5813953488372094E-3</v>
      </c>
      <c r="X173" s="89" t="s">
        <v>1568</v>
      </c>
      <c r="Y173" s="89"/>
      <c r="Z173" s="89"/>
      <c r="AA173" s="89" t="s">
        <v>1568</v>
      </c>
      <c r="AB173" s="89" t="s">
        <v>1568</v>
      </c>
      <c r="AC173" s="89"/>
      <c r="AD173" s="89"/>
      <c r="AF173" s="89" t="s">
        <v>98</v>
      </c>
      <c r="AG173" s="89" t="s">
        <v>533</v>
      </c>
      <c r="AH173" s="89" t="s">
        <v>71</v>
      </c>
      <c r="AI173" s="89" t="s">
        <v>47</v>
      </c>
      <c r="AJ173" s="89"/>
      <c r="AK173" s="89"/>
      <c r="AL173" s="90" t="s">
        <v>1568</v>
      </c>
      <c r="AM173" s="93"/>
      <c r="AN173" s="93"/>
      <c r="AO173" s="90" t="s">
        <v>1568</v>
      </c>
      <c r="AP173" s="93"/>
      <c r="AQ173" s="93"/>
      <c r="AR173" s="90" t="s">
        <v>1568</v>
      </c>
      <c r="AS173" s="93"/>
      <c r="AT173" s="94"/>
      <c r="AU173" s="91" t="s">
        <v>1568</v>
      </c>
      <c r="AV173" s="176" t="str">
        <f t="shared" si="8"/>
        <v>Gestiónx</v>
      </c>
    </row>
    <row r="174" spans="1:48" ht="39.75" customHeight="1" x14ac:dyDescent="0.25">
      <c r="A174" s="86">
        <v>6</v>
      </c>
      <c r="B174" s="86" t="s">
        <v>1596</v>
      </c>
      <c r="D174" s="86" t="s">
        <v>425</v>
      </c>
      <c r="E174" s="86" t="s">
        <v>426</v>
      </c>
      <c r="F174" s="86" t="s">
        <v>512</v>
      </c>
      <c r="G174" s="86" t="s">
        <v>512</v>
      </c>
      <c r="I174" s="86" t="s">
        <v>1720</v>
      </c>
      <c r="J174" s="86" t="s">
        <v>1596</v>
      </c>
      <c r="L174" s="86" t="s">
        <v>1130</v>
      </c>
      <c r="M174" s="86" t="s">
        <v>1131</v>
      </c>
      <c r="N174" s="86" t="s">
        <v>1635</v>
      </c>
      <c r="O174" s="86" t="s">
        <v>1618</v>
      </c>
      <c r="P174" s="176" t="s">
        <v>432</v>
      </c>
      <c r="Q174" s="86" t="s">
        <v>427</v>
      </c>
      <c r="R174" s="176" t="str">
        <f t="shared" si="12"/>
        <v>Subdirector(a) Mejoramiento Organizacional</v>
      </c>
      <c r="S174" s="87" t="s">
        <v>432</v>
      </c>
      <c r="T174" s="177" t="s">
        <v>433</v>
      </c>
      <c r="U174" s="88">
        <v>3</v>
      </c>
      <c r="V174" s="136">
        <f>+VLOOKUP(AV174,Hoja1!$P$6:$R$26,3,FALSE)</f>
        <v>5.5813953488372094E-3</v>
      </c>
      <c r="X174" s="89" t="s">
        <v>1568</v>
      </c>
      <c r="Y174" s="89"/>
      <c r="Z174" s="89"/>
      <c r="AA174" s="89" t="s">
        <v>1568</v>
      </c>
      <c r="AB174" s="89" t="s">
        <v>1568</v>
      </c>
      <c r="AC174" s="89"/>
      <c r="AD174" s="89"/>
      <c r="AF174" s="89" t="s">
        <v>98</v>
      </c>
      <c r="AG174" s="89" t="s">
        <v>533</v>
      </c>
      <c r="AH174" s="89" t="s">
        <v>1253</v>
      </c>
      <c r="AI174" s="89" t="s">
        <v>58</v>
      </c>
      <c r="AJ174" s="89"/>
      <c r="AK174" s="89"/>
      <c r="AL174" s="89"/>
      <c r="AM174" s="89"/>
      <c r="AN174" s="89"/>
      <c r="AO174" s="89"/>
      <c r="AP174" s="89"/>
      <c r="AQ174" s="89"/>
      <c r="AR174" s="89"/>
      <c r="AS174" s="89"/>
      <c r="AT174" s="95"/>
      <c r="AU174" s="91" t="s">
        <v>1568</v>
      </c>
      <c r="AV174" s="176" t="str">
        <f t="shared" si="8"/>
        <v>Gestiónx</v>
      </c>
    </row>
    <row r="175" spans="1:48" ht="39.75" customHeight="1" x14ac:dyDescent="0.25">
      <c r="A175" s="86">
        <v>6</v>
      </c>
      <c r="B175" s="86" t="s">
        <v>1596</v>
      </c>
      <c r="D175" s="86" t="s">
        <v>425</v>
      </c>
      <c r="E175" s="86" t="s">
        <v>426</v>
      </c>
      <c r="F175" s="86" t="s">
        <v>512</v>
      </c>
      <c r="G175" s="86" t="s">
        <v>512</v>
      </c>
      <c r="I175" s="86" t="s">
        <v>1720</v>
      </c>
      <c r="J175" s="86" t="s">
        <v>1596</v>
      </c>
      <c r="L175" s="86" t="s">
        <v>512</v>
      </c>
      <c r="M175" s="86" t="s">
        <v>512</v>
      </c>
      <c r="N175" s="86" t="s">
        <v>512</v>
      </c>
      <c r="O175" s="86" t="s">
        <v>512</v>
      </c>
      <c r="P175" s="176" t="s">
        <v>434</v>
      </c>
      <c r="Q175" s="86" t="s">
        <v>427</v>
      </c>
      <c r="R175" s="176" t="str">
        <f t="shared" si="12"/>
        <v>Subdirector(a) Mejoramiento Organizacional</v>
      </c>
      <c r="S175" s="87" t="s">
        <v>434</v>
      </c>
      <c r="T175" s="177" t="s">
        <v>1431</v>
      </c>
      <c r="U175" s="92">
        <v>0.85</v>
      </c>
      <c r="V175" s="136">
        <f>+VLOOKUP(AV175,Hoja1!$P$6:$R$26,3,FALSE)</f>
        <v>3.7499999999999999E-3</v>
      </c>
      <c r="X175" s="89" t="s">
        <v>1568</v>
      </c>
      <c r="Y175" s="89" t="s">
        <v>1568</v>
      </c>
      <c r="Z175" s="89"/>
      <c r="AA175" s="89"/>
      <c r="AB175" s="89"/>
      <c r="AC175" s="89"/>
      <c r="AD175" s="89"/>
      <c r="AF175" s="89" t="s">
        <v>98</v>
      </c>
      <c r="AG175" s="89" t="s">
        <v>103</v>
      </c>
      <c r="AH175" s="89" t="s">
        <v>84</v>
      </c>
      <c r="AI175" s="89" t="s">
        <v>46</v>
      </c>
      <c r="AJ175" s="90" t="s">
        <v>1568</v>
      </c>
      <c r="AK175" s="90" t="s">
        <v>1568</v>
      </c>
      <c r="AL175" s="90" t="s">
        <v>1568</v>
      </c>
      <c r="AM175" s="90" t="s">
        <v>1568</v>
      </c>
      <c r="AN175" s="90" t="s">
        <v>1568</v>
      </c>
      <c r="AO175" s="90" t="s">
        <v>1568</v>
      </c>
      <c r="AP175" s="90" t="s">
        <v>1568</v>
      </c>
      <c r="AQ175" s="90" t="s">
        <v>1568</v>
      </c>
      <c r="AR175" s="90" t="s">
        <v>1568</v>
      </c>
      <c r="AS175" s="90" t="s">
        <v>1568</v>
      </c>
      <c r="AT175" s="91" t="s">
        <v>1568</v>
      </c>
      <c r="AU175" s="91" t="s">
        <v>1568</v>
      </c>
      <c r="AV175" s="176" t="str">
        <f t="shared" si="8"/>
        <v>Resultado</v>
      </c>
    </row>
    <row r="176" spans="1:48" ht="39.75" customHeight="1" x14ac:dyDescent="0.25">
      <c r="A176" s="86">
        <v>6</v>
      </c>
      <c r="B176" s="86" t="s">
        <v>1596</v>
      </c>
      <c r="D176" s="86" t="s">
        <v>425</v>
      </c>
      <c r="E176" s="86" t="s">
        <v>426</v>
      </c>
      <c r="F176" s="86" t="s">
        <v>512</v>
      </c>
      <c r="G176" s="86" t="s">
        <v>512</v>
      </c>
      <c r="I176" s="86" t="s">
        <v>1720</v>
      </c>
      <c r="J176" s="86" t="s">
        <v>1596</v>
      </c>
      <c r="L176" s="86" t="s">
        <v>512</v>
      </c>
      <c r="M176" s="86" t="s">
        <v>512</v>
      </c>
      <c r="N176" s="86" t="s">
        <v>512</v>
      </c>
      <c r="O176" s="86" t="s">
        <v>512</v>
      </c>
      <c r="P176" s="176" t="s">
        <v>435</v>
      </c>
      <c r="Q176" s="86" t="s">
        <v>427</v>
      </c>
      <c r="R176" s="176" t="str">
        <f t="shared" si="12"/>
        <v>Subdirector(a) Mejoramiento Organizacional</v>
      </c>
      <c r="S176" s="87" t="s">
        <v>435</v>
      </c>
      <c r="T176" s="177" t="s">
        <v>1433</v>
      </c>
      <c r="U176" s="92">
        <v>0.85</v>
      </c>
      <c r="V176" s="136">
        <f>+VLOOKUP(AV176,Hoja1!$P$6:$R$26,3,FALSE)</f>
        <v>1.276595744680851E-3</v>
      </c>
      <c r="X176" s="89" t="s">
        <v>1568</v>
      </c>
      <c r="Y176" s="89" t="s">
        <v>1568</v>
      </c>
      <c r="Z176" s="89" t="s">
        <v>1568</v>
      </c>
      <c r="AA176" s="89"/>
      <c r="AB176" s="89"/>
      <c r="AC176" s="89"/>
      <c r="AD176" s="89"/>
      <c r="AF176" s="89" t="s">
        <v>98</v>
      </c>
      <c r="AG176" s="89" t="s">
        <v>533</v>
      </c>
      <c r="AH176" s="89" t="s">
        <v>84</v>
      </c>
      <c r="AI176" s="89" t="s">
        <v>46</v>
      </c>
      <c r="AJ176" s="90" t="s">
        <v>1568</v>
      </c>
      <c r="AK176" s="90" t="s">
        <v>1568</v>
      </c>
      <c r="AL176" s="90" t="s">
        <v>1568</v>
      </c>
      <c r="AM176" s="90" t="s">
        <v>1568</v>
      </c>
      <c r="AN176" s="90" t="s">
        <v>1568</v>
      </c>
      <c r="AO176" s="90" t="s">
        <v>1568</v>
      </c>
      <c r="AP176" s="90" t="s">
        <v>1568</v>
      </c>
      <c r="AQ176" s="90" t="s">
        <v>1568</v>
      </c>
      <c r="AR176" s="90" t="s">
        <v>1568</v>
      </c>
      <c r="AS176" s="90" t="s">
        <v>1568</v>
      </c>
      <c r="AT176" s="91" t="s">
        <v>1568</v>
      </c>
      <c r="AU176" s="91" t="s">
        <v>1568</v>
      </c>
      <c r="AV176" s="176" t="str">
        <f t="shared" si="8"/>
        <v>Gestión</v>
      </c>
    </row>
    <row r="177" spans="1:48" ht="39.75" customHeight="1" x14ac:dyDescent="0.25">
      <c r="A177" s="86">
        <v>6</v>
      </c>
      <c r="B177" s="86" t="s">
        <v>1596</v>
      </c>
      <c r="D177" s="86" t="s">
        <v>425</v>
      </c>
      <c r="E177" s="86" t="s">
        <v>426</v>
      </c>
      <c r="F177" s="86" t="s">
        <v>512</v>
      </c>
      <c r="G177" s="86" t="s">
        <v>512</v>
      </c>
      <c r="I177" s="86" t="s">
        <v>1720</v>
      </c>
      <c r="J177" s="86" t="s">
        <v>1596</v>
      </c>
      <c r="L177" s="86" t="s">
        <v>512</v>
      </c>
      <c r="M177" s="86" t="s">
        <v>512</v>
      </c>
      <c r="N177" s="86" t="s">
        <v>512</v>
      </c>
      <c r="O177" s="86" t="s">
        <v>512</v>
      </c>
      <c r="P177" s="176" t="s">
        <v>436</v>
      </c>
      <c r="Q177" s="86" t="s">
        <v>427</v>
      </c>
      <c r="R177" s="176" t="str">
        <f t="shared" si="12"/>
        <v>Subdirector(a) Mejoramiento Organizacional</v>
      </c>
      <c r="S177" s="87" t="s">
        <v>436</v>
      </c>
      <c r="T177" s="177" t="s">
        <v>437</v>
      </c>
      <c r="U177" s="92">
        <v>0.95</v>
      </c>
      <c r="V177" s="136">
        <f>+VLOOKUP(AV177,Hoja1!$P$6:$R$26,3,FALSE)</f>
        <v>3.7499999999999999E-3</v>
      </c>
      <c r="X177" s="89" t="s">
        <v>1568</v>
      </c>
      <c r="Y177" s="89" t="s">
        <v>1568</v>
      </c>
      <c r="Z177" s="89" t="s">
        <v>1568</v>
      </c>
      <c r="AA177" s="89"/>
      <c r="AB177" s="89"/>
      <c r="AC177" s="89"/>
      <c r="AD177" s="89"/>
      <c r="AF177" s="89" t="s">
        <v>685</v>
      </c>
      <c r="AG177" s="89" t="s">
        <v>103</v>
      </c>
      <c r="AH177" s="89" t="s">
        <v>71</v>
      </c>
      <c r="AI177" s="89" t="s">
        <v>47</v>
      </c>
      <c r="AJ177" s="89"/>
      <c r="AK177" s="89"/>
      <c r="AL177" s="90" t="s">
        <v>1568</v>
      </c>
      <c r="AM177" s="93"/>
      <c r="AN177" s="93"/>
      <c r="AO177" s="90" t="s">
        <v>1568</v>
      </c>
      <c r="AP177" s="93"/>
      <c r="AQ177" s="93"/>
      <c r="AR177" s="90" t="s">
        <v>1568</v>
      </c>
      <c r="AS177" s="93"/>
      <c r="AT177" s="94"/>
      <c r="AU177" s="91" t="s">
        <v>1568</v>
      </c>
      <c r="AV177" s="176" t="str">
        <f t="shared" si="8"/>
        <v>Resultado</v>
      </c>
    </row>
    <row r="178" spans="1:48" ht="39.75" customHeight="1" x14ac:dyDescent="0.25">
      <c r="A178" s="86">
        <v>6</v>
      </c>
      <c r="B178" s="86" t="s">
        <v>1596</v>
      </c>
      <c r="D178" s="86" t="s">
        <v>425</v>
      </c>
      <c r="E178" s="86" t="s">
        <v>426</v>
      </c>
      <c r="F178" s="86" t="s">
        <v>512</v>
      </c>
      <c r="G178" s="86" t="s">
        <v>512</v>
      </c>
      <c r="I178" s="86" t="s">
        <v>1720</v>
      </c>
      <c r="J178" s="86" t="s">
        <v>1596</v>
      </c>
      <c r="L178" s="86" t="s">
        <v>512</v>
      </c>
      <c r="M178" s="86" t="s">
        <v>512</v>
      </c>
      <c r="N178" s="86" t="s">
        <v>512</v>
      </c>
      <c r="O178" s="86" t="s">
        <v>512</v>
      </c>
      <c r="P178" s="176" t="s">
        <v>438</v>
      </c>
      <c r="Q178" s="86" t="s">
        <v>427</v>
      </c>
      <c r="R178" s="176" t="str">
        <f t="shared" si="12"/>
        <v>Subdirector(a) Mejoramiento Organizacional</v>
      </c>
      <c r="S178" s="87" t="s">
        <v>438</v>
      </c>
      <c r="T178" s="177" t="s">
        <v>1434</v>
      </c>
      <c r="U178" s="92">
        <v>1</v>
      </c>
      <c r="V178" s="136">
        <f>+VLOOKUP(AV178,Hoja1!$P$6:$R$26,3,FALSE)</f>
        <v>3.7499999999999999E-3</v>
      </c>
      <c r="X178" s="89" t="s">
        <v>1568</v>
      </c>
      <c r="Y178" s="89"/>
      <c r="Z178" s="89"/>
      <c r="AA178" s="89"/>
      <c r="AB178" s="89"/>
      <c r="AC178" s="89"/>
      <c r="AD178" s="89"/>
      <c r="AF178" s="89" t="s">
        <v>98</v>
      </c>
      <c r="AG178" s="89" t="s">
        <v>103</v>
      </c>
      <c r="AH178" s="89" t="s">
        <v>1073</v>
      </c>
      <c r="AI178" s="89" t="s">
        <v>48</v>
      </c>
      <c r="AJ178" s="89"/>
      <c r="AK178" s="89"/>
      <c r="AL178" s="89"/>
      <c r="AM178" s="90" t="s">
        <v>1568</v>
      </c>
      <c r="AN178" s="93"/>
      <c r="AO178" s="93"/>
      <c r="AP178" s="93"/>
      <c r="AQ178" s="90" t="s">
        <v>1568</v>
      </c>
      <c r="AR178" s="93"/>
      <c r="AS178" s="93"/>
      <c r="AT178" s="94"/>
      <c r="AU178" s="91" t="s">
        <v>1568</v>
      </c>
      <c r="AV178" s="176" t="str">
        <f t="shared" si="8"/>
        <v>Resultado</v>
      </c>
    </row>
    <row r="179" spans="1:48" ht="39.75" customHeight="1" x14ac:dyDescent="0.25">
      <c r="A179" s="86">
        <v>6</v>
      </c>
      <c r="B179" s="86" t="s">
        <v>1596</v>
      </c>
      <c r="D179" s="86" t="s">
        <v>425</v>
      </c>
      <c r="E179" s="86" t="s">
        <v>426</v>
      </c>
      <c r="F179" s="86" t="s">
        <v>512</v>
      </c>
      <c r="G179" s="86" t="s">
        <v>512</v>
      </c>
      <c r="I179" s="86" t="s">
        <v>1720</v>
      </c>
      <c r="J179" s="86" t="s">
        <v>1596</v>
      </c>
      <c r="L179" s="86" t="s">
        <v>512</v>
      </c>
      <c r="M179" s="86" t="s">
        <v>512</v>
      </c>
      <c r="N179" s="86" t="s">
        <v>512</v>
      </c>
      <c r="O179" s="86" t="s">
        <v>512</v>
      </c>
      <c r="P179" s="176" t="s">
        <v>439</v>
      </c>
      <c r="Q179" s="86" t="s">
        <v>427</v>
      </c>
      <c r="R179" s="176" t="str">
        <f t="shared" si="12"/>
        <v>Subdirector(a) Mejoramiento Organizacional</v>
      </c>
      <c r="S179" s="87" t="s">
        <v>439</v>
      </c>
      <c r="T179" s="177" t="s">
        <v>440</v>
      </c>
      <c r="U179" s="92">
        <v>0.85</v>
      </c>
      <c r="V179" s="136">
        <f>+VLOOKUP(AV179,Hoja1!$P$6:$R$26,3,FALSE)</f>
        <v>3.7499999999999999E-3</v>
      </c>
      <c r="X179" s="89" t="s">
        <v>1568</v>
      </c>
      <c r="Y179" s="89" t="s">
        <v>1568</v>
      </c>
      <c r="Z179" s="89" t="s">
        <v>1568</v>
      </c>
      <c r="AA179" s="89"/>
      <c r="AB179" s="89"/>
      <c r="AC179" s="89"/>
      <c r="AD179" s="89"/>
      <c r="AF179" s="89" t="s">
        <v>98</v>
      </c>
      <c r="AG179" s="89" t="s">
        <v>103</v>
      </c>
      <c r="AH179" s="89" t="s">
        <v>84</v>
      </c>
      <c r="AI179" s="89" t="s">
        <v>46</v>
      </c>
      <c r="AJ179" s="90" t="s">
        <v>1568</v>
      </c>
      <c r="AK179" s="90" t="s">
        <v>1568</v>
      </c>
      <c r="AL179" s="90" t="s">
        <v>1568</v>
      </c>
      <c r="AM179" s="90" t="s">
        <v>1568</v>
      </c>
      <c r="AN179" s="90" t="s">
        <v>1568</v>
      </c>
      <c r="AO179" s="90" t="s">
        <v>1568</v>
      </c>
      <c r="AP179" s="90" t="s">
        <v>1568</v>
      </c>
      <c r="AQ179" s="90" t="s">
        <v>1568</v>
      </c>
      <c r="AR179" s="90" t="s">
        <v>1568</v>
      </c>
      <c r="AS179" s="90" t="s">
        <v>1568</v>
      </c>
      <c r="AT179" s="91" t="s">
        <v>1568</v>
      </c>
      <c r="AU179" s="91" t="s">
        <v>1568</v>
      </c>
      <c r="AV179" s="176" t="str">
        <f t="shared" si="8"/>
        <v>Resultado</v>
      </c>
    </row>
    <row r="180" spans="1:48" ht="39.75" customHeight="1" x14ac:dyDescent="0.25">
      <c r="A180" s="86">
        <v>6</v>
      </c>
      <c r="B180" s="86" t="s">
        <v>1596</v>
      </c>
      <c r="D180" s="86" t="s">
        <v>425</v>
      </c>
      <c r="E180" s="86" t="s">
        <v>426</v>
      </c>
      <c r="F180" s="86" t="s">
        <v>512</v>
      </c>
      <c r="G180" s="86" t="s">
        <v>512</v>
      </c>
      <c r="I180" s="86" t="s">
        <v>1720</v>
      </c>
      <c r="J180" s="86" t="s">
        <v>1596</v>
      </c>
      <c r="L180" s="86" t="s">
        <v>512</v>
      </c>
      <c r="M180" s="86" t="s">
        <v>512</v>
      </c>
      <c r="N180" s="86" t="s">
        <v>512</v>
      </c>
      <c r="O180" s="86" t="s">
        <v>512</v>
      </c>
      <c r="P180" s="176" t="s">
        <v>1882</v>
      </c>
      <c r="Q180" s="86" t="s">
        <v>427</v>
      </c>
      <c r="R180" s="176" t="str">
        <f t="shared" si="12"/>
        <v>Subdirector(a) Mejoramiento Organizacional</v>
      </c>
      <c r="S180" s="87" t="s">
        <v>1882</v>
      </c>
      <c r="T180" s="177" t="s">
        <v>2012</v>
      </c>
      <c r="U180" s="92">
        <v>0.75</v>
      </c>
      <c r="V180" s="136">
        <f>+VLOOKUP(AV180,Hoja1!$P$6:$R$26,3,FALSE)</f>
        <v>3.7499999999999999E-3</v>
      </c>
      <c r="X180" s="89" t="s">
        <v>1568</v>
      </c>
      <c r="Y180" s="89"/>
      <c r="Z180" s="89"/>
      <c r="AA180" s="89"/>
      <c r="AB180" s="89"/>
      <c r="AC180" s="89"/>
      <c r="AD180" s="89"/>
      <c r="AF180" s="89" t="s">
        <v>98</v>
      </c>
      <c r="AG180" s="89" t="s">
        <v>103</v>
      </c>
      <c r="AH180" s="89" t="s">
        <v>1073</v>
      </c>
      <c r="AI180" s="89" t="s">
        <v>48</v>
      </c>
      <c r="AJ180" s="89"/>
      <c r="AK180" s="89"/>
      <c r="AL180" s="89"/>
      <c r="AM180" s="90" t="s">
        <v>1568</v>
      </c>
      <c r="AN180" s="93"/>
      <c r="AO180" s="93"/>
      <c r="AP180" s="93"/>
      <c r="AQ180" s="90" t="s">
        <v>1568</v>
      </c>
      <c r="AR180" s="93"/>
      <c r="AS180" s="93"/>
      <c r="AT180" s="94"/>
      <c r="AU180" s="91" t="s">
        <v>1568</v>
      </c>
      <c r="AV180" s="176" t="str">
        <f t="shared" si="8"/>
        <v>Resultado</v>
      </c>
    </row>
    <row r="181" spans="1:48" ht="39.75" customHeight="1" x14ac:dyDescent="0.25">
      <c r="A181" s="86">
        <v>6</v>
      </c>
      <c r="B181" s="86" t="s">
        <v>1596</v>
      </c>
      <c r="D181" s="86" t="s">
        <v>441</v>
      </c>
      <c r="E181" s="86" t="s">
        <v>442</v>
      </c>
      <c r="F181" s="86" t="s">
        <v>512</v>
      </c>
      <c r="G181" s="86" t="s">
        <v>512</v>
      </c>
      <c r="I181" s="86" t="s">
        <v>1720</v>
      </c>
      <c r="J181" s="86" t="s">
        <v>1596</v>
      </c>
      <c r="L181" s="86" t="s">
        <v>501</v>
      </c>
      <c r="M181" s="86" t="s">
        <v>515</v>
      </c>
      <c r="N181" s="86" t="s">
        <v>503</v>
      </c>
      <c r="O181" s="86" t="s">
        <v>504</v>
      </c>
      <c r="P181" s="176" t="s">
        <v>444</v>
      </c>
      <c r="Q181" s="86" t="s">
        <v>443</v>
      </c>
      <c r="R181" s="176" t="str">
        <f t="shared" ref="R181:R187" si="13">+"Director(a) "&amp;MID(Q181,14,100)</f>
        <v>Director(a)  Sistema Nacional de Bienestar Familiar</v>
      </c>
      <c r="S181" s="87" t="s">
        <v>444</v>
      </c>
      <c r="T181" s="177" t="s">
        <v>445</v>
      </c>
      <c r="U181" s="88">
        <v>1134</v>
      </c>
      <c r="V181" s="136">
        <f>+VLOOKUP(AV181,Hoja1!$P$6:$R$26,3,FALSE)</f>
        <v>9.3023255813953487E-3</v>
      </c>
      <c r="X181" s="89" t="s">
        <v>1568</v>
      </c>
      <c r="Y181" s="89" t="s">
        <v>1568</v>
      </c>
      <c r="Z181" s="89"/>
      <c r="AA181" s="89" t="s">
        <v>1568</v>
      </c>
      <c r="AB181" s="89" t="s">
        <v>1568</v>
      </c>
      <c r="AC181" s="89"/>
      <c r="AD181" s="89"/>
      <c r="AF181" s="89" t="s">
        <v>98</v>
      </c>
      <c r="AG181" s="89" t="s">
        <v>103</v>
      </c>
      <c r="AH181" s="89" t="s">
        <v>71</v>
      </c>
      <c r="AI181" s="89" t="s">
        <v>50</v>
      </c>
      <c r="AJ181" s="89"/>
      <c r="AK181" s="89"/>
      <c r="AL181" s="89"/>
      <c r="AM181" s="89"/>
      <c r="AN181" s="89"/>
      <c r="AO181" s="90" t="s">
        <v>1568</v>
      </c>
      <c r="AP181" s="93"/>
      <c r="AQ181" s="93"/>
      <c r="AR181" s="90" t="s">
        <v>1568</v>
      </c>
      <c r="AS181" s="93"/>
      <c r="AT181" s="94"/>
      <c r="AU181" s="91" t="s">
        <v>1568</v>
      </c>
      <c r="AV181" s="176" t="str">
        <f t="shared" si="8"/>
        <v>Resultadox</v>
      </c>
    </row>
    <row r="182" spans="1:48" ht="39.75" customHeight="1" x14ac:dyDescent="0.25">
      <c r="A182" s="86">
        <v>6</v>
      </c>
      <c r="B182" s="86" t="s">
        <v>1596</v>
      </c>
      <c r="D182" s="86" t="s">
        <v>441</v>
      </c>
      <c r="E182" s="86" t="s">
        <v>442</v>
      </c>
      <c r="F182" s="86" t="s">
        <v>512</v>
      </c>
      <c r="G182" s="86" t="s">
        <v>512</v>
      </c>
      <c r="I182" s="86" t="s">
        <v>1720</v>
      </c>
      <c r="J182" s="86" t="s">
        <v>1596</v>
      </c>
      <c r="L182" s="86" t="s">
        <v>501</v>
      </c>
      <c r="M182" s="86" t="s">
        <v>515</v>
      </c>
      <c r="N182" s="86" t="s">
        <v>503</v>
      </c>
      <c r="O182" s="86" t="s">
        <v>504</v>
      </c>
      <c r="P182" s="176" t="s">
        <v>446</v>
      </c>
      <c r="Q182" s="86" t="s">
        <v>443</v>
      </c>
      <c r="R182" s="176" t="str">
        <f t="shared" si="13"/>
        <v>Director(a)  Sistema Nacional de Bienestar Familiar</v>
      </c>
      <c r="S182" s="87" t="s">
        <v>446</v>
      </c>
      <c r="T182" s="177" t="s">
        <v>2172</v>
      </c>
      <c r="U182" s="88">
        <v>150</v>
      </c>
      <c r="V182" s="136">
        <f>+VLOOKUP(AV182,Hoja1!$P$6:$R$26,3,FALSE)</f>
        <v>9.3023255813953487E-3</v>
      </c>
      <c r="X182" s="89" t="s">
        <v>1568</v>
      </c>
      <c r="Y182" s="89" t="s">
        <v>1568</v>
      </c>
      <c r="Z182" s="89"/>
      <c r="AA182" s="89" t="s">
        <v>1568</v>
      </c>
      <c r="AB182" s="89" t="s">
        <v>1568</v>
      </c>
      <c r="AC182" s="89"/>
      <c r="AD182" s="89"/>
      <c r="AF182" s="89" t="s">
        <v>98</v>
      </c>
      <c r="AG182" s="89" t="s">
        <v>103</v>
      </c>
      <c r="AH182" s="89" t="s">
        <v>513</v>
      </c>
      <c r="AI182" s="89" t="s">
        <v>53</v>
      </c>
      <c r="AJ182" s="89"/>
      <c r="AK182" s="89"/>
      <c r="AL182" s="89"/>
      <c r="AM182" s="89"/>
      <c r="AN182" s="89"/>
      <c r="AO182" s="89"/>
      <c r="AP182" s="90" t="s">
        <v>1568</v>
      </c>
      <c r="AQ182" s="93"/>
      <c r="AR182" s="90" t="s">
        <v>1568</v>
      </c>
      <c r="AS182" s="93"/>
      <c r="AT182" s="90" t="s">
        <v>1568</v>
      </c>
      <c r="AU182" s="94"/>
      <c r="AV182" s="176" t="str">
        <f t="shared" si="8"/>
        <v>Resultadox</v>
      </c>
    </row>
    <row r="183" spans="1:48" ht="39.75" customHeight="1" x14ac:dyDescent="0.25">
      <c r="A183" s="86">
        <v>6</v>
      </c>
      <c r="B183" s="86" t="s">
        <v>1596</v>
      </c>
      <c r="D183" s="86" t="s">
        <v>441</v>
      </c>
      <c r="E183" s="86" t="s">
        <v>442</v>
      </c>
      <c r="F183" s="86" t="s">
        <v>512</v>
      </c>
      <c r="G183" s="86" t="s">
        <v>512</v>
      </c>
      <c r="I183" s="86" t="s">
        <v>1720</v>
      </c>
      <c r="J183" s="86" t="s">
        <v>1596</v>
      </c>
      <c r="L183" s="86" t="s">
        <v>1254</v>
      </c>
      <c r="M183" s="86" t="s">
        <v>1255</v>
      </c>
      <c r="N183" s="86" t="s">
        <v>1636</v>
      </c>
      <c r="O183" s="86" t="s">
        <v>1624</v>
      </c>
      <c r="P183" s="176" t="s">
        <v>447</v>
      </c>
      <c r="Q183" s="86" t="s">
        <v>443</v>
      </c>
      <c r="R183" s="176" t="str">
        <f t="shared" si="13"/>
        <v>Director(a)  Sistema Nacional de Bienestar Familiar</v>
      </c>
      <c r="S183" s="87" t="s">
        <v>447</v>
      </c>
      <c r="T183" s="177" t="s">
        <v>448</v>
      </c>
      <c r="U183" s="88">
        <v>1134</v>
      </c>
      <c r="V183" s="136">
        <f>+VLOOKUP(AV183,Hoja1!$P$6:$R$26,3,FALSE)</f>
        <v>9.3023255813953487E-3</v>
      </c>
      <c r="X183" s="89" t="s">
        <v>1568</v>
      </c>
      <c r="Y183" s="89" t="s">
        <v>1568</v>
      </c>
      <c r="Z183" s="89"/>
      <c r="AA183" s="89" t="s">
        <v>1568</v>
      </c>
      <c r="AB183" s="89" t="s">
        <v>1568</v>
      </c>
      <c r="AC183" s="89"/>
      <c r="AD183" s="89"/>
      <c r="AF183" s="89" t="s">
        <v>98</v>
      </c>
      <c r="AG183" s="89" t="s">
        <v>103</v>
      </c>
      <c r="AH183" s="89" t="s">
        <v>71</v>
      </c>
      <c r="AI183" s="89" t="s">
        <v>50</v>
      </c>
      <c r="AJ183" s="89"/>
      <c r="AK183" s="89"/>
      <c r="AL183" s="89"/>
      <c r="AM183" s="89"/>
      <c r="AN183" s="89"/>
      <c r="AO183" s="90" t="s">
        <v>1568</v>
      </c>
      <c r="AP183" s="93"/>
      <c r="AQ183" s="93"/>
      <c r="AR183" s="90" t="s">
        <v>1568</v>
      </c>
      <c r="AS183" s="93"/>
      <c r="AT183" s="94"/>
      <c r="AU183" s="91" t="s">
        <v>1568</v>
      </c>
      <c r="AV183" s="176" t="str">
        <f t="shared" si="8"/>
        <v>Resultadox</v>
      </c>
    </row>
    <row r="184" spans="1:48" ht="39.75" customHeight="1" x14ac:dyDescent="0.25">
      <c r="A184" s="86">
        <v>6</v>
      </c>
      <c r="B184" s="86" t="s">
        <v>1596</v>
      </c>
      <c r="D184" s="86" t="s">
        <v>441</v>
      </c>
      <c r="E184" s="86" t="s">
        <v>442</v>
      </c>
      <c r="F184" s="86" t="s">
        <v>512</v>
      </c>
      <c r="G184" s="86" t="s">
        <v>512</v>
      </c>
      <c r="I184" s="86" t="s">
        <v>1720</v>
      </c>
      <c r="J184" s="86" t="s">
        <v>1596</v>
      </c>
      <c r="L184" s="86" t="s">
        <v>501</v>
      </c>
      <c r="M184" s="86" t="s">
        <v>515</v>
      </c>
      <c r="N184" s="86" t="s">
        <v>503</v>
      </c>
      <c r="O184" s="86" t="s">
        <v>504</v>
      </c>
      <c r="P184" s="176" t="s">
        <v>449</v>
      </c>
      <c r="Q184" s="86" t="s">
        <v>443</v>
      </c>
      <c r="R184" s="176" t="str">
        <f t="shared" si="13"/>
        <v>Director(a)  Sistema Nacional de Bienestar Familiar</v>
      </c>
      <c r="S184" s="87" t="s">
        <v>449</v>
      </c>
      <c r="T184" s="177" t="s">
        <v>450</v>
      </c>
      <c r="U184" s="92">
        <v>0.4</v>
      </c>
      <c r="V184" s="136">
        <f>+VLOOKUP(AV184,Hoja1!$P$6:$R$26,3,FALSE)</f>
        <v>9.3023255813953487E-3</v>
      </c>
      <c r="X184" s="89" t="s">
        <v>1568</v>
      </c>
      <c r="Y184" s="89"/>
      <c r="Z184" s="89"/>
      <c r="AA184" s="89" t="s">
        <v>1568</v>
      </c>
      <c r="AB184" s="89" t="s">
        <v>1568</v>
      </c>
      <c r="AC184" s="89"/>
      <c r="AD184" s="89"/>
      <c r="AF184" s="89" t="s">
        <v>98</v>
      </c>
      <c r="AG184" s="89" t="s">
        <v>103</v>
      </c>
      <c r="AH184" s="89" t="s">
        <v>104</v>
      </c>
      <c r="AI184" s="89" t="s">
        <v>50</v>
      </c>
      <c r="AJ184" s="89"/>
      <c r="AK184" s="89"/>
      <c r="AL184" s="89"/>
      <c r="AM184" s="89"/>
      <c r="AN184" s="89"/>
      <c r="AO184" s="90" t="s">
        <v>1568</v>
      </c>
      <c r="AP184" s="93"/>
      <c r="AQ184" s="93"/>
      <c r="AR184" s="93"/>
      <c r="AS184" s="93"/>
      <c r="AT184" s="94"/>
      <c r="AU184" s="91" t="s">
        <v>1568</v>
      </c>
      <c r="AV184" s="176" t="str">
        <f t="shared" si="8"/>
        <v>Resultadox</v>
      </c>
    </row>
    <row r="185" spans="1:48" ht="39.75" customHeight="1" x14ac:dyDescent="0.25">
      <c r="A185" s="86">
        <v>6</v>
      </c>
      <c r="B185" s="86" t="s">
        <v>1596</v>
      </c>
      <c r="D185" s="86" t="s">
        <v>441</v>
      </c>
      <c r="E185" s="86" t="s">
        <v>442</v>
      </c>
      <c r="F185" s="86" t="s">
        <v>512</v>
      </c>
      <c r="G185" s="86" t="s">
        <v>512</v>
      </c>
      <c r="I185" s="86" t="s">
        <v>1720</v>
      </c>
      <c r="J185" s="86" t="s">
        <v>1596</v>
      </c>
      <c r="L185" s="86" t="s">
        <v>501</v>
      </c>
      <c r="M185" s="86" t="s">
        <v>515</v>
      </c>
      <c r="N185" s="86" t="s">
        <v>503</v>
      </c>
      <c r="O185" s="86" t="s">
        <v>504</v>
      </c>
      <c r="P185" s="176" t="s">
        <v>451</v>
      </c>
      <c r="Q185" s="86" t="s">
        <v>443</v>
      </c>
      <c r="R185" s="176" t="str">
        <f t="shared" si="13"/>
        <v>Director(a)  Sistema Nacional de Bienestar Familiar</v>
      </c>
      <c r="S185" s="87" t="s">
        <v>451</v>
      </c>
      <c r="T185" s="177" t="s">
        <v>1889</v>
      </c>
      <c r="U185" s="92">
        <v>1</v>
      </c>
      <c r="V185" s="136">
        <f>+VLOOKUP(AV185,Hoja1!$P$6:$R$26,3,FALSE)</f>
        <v>9.3023255813953487E-3</v>
      </c>
      <c r="X185" s="89" t="s">
        <v>1568</v>
      </c>
      <c r="Y185" s="89"/>
      <c r="Z185" s="89"/>
      <c r="AA185" s="89" t="s">
        <v>1568</v>
      </c>
      <c r="AB185" s="89" t="s">
        <v>1568</v>
      </c>
      <c r="AC185" s="89"/>
      <c r="AD185" s="89"/>
      <c r="AF185" s="89" t="s">
        <v>98</v>
      </c>
      <c r="AG185" s="89" t="s">
        <v>103</v>
      </c>
      <c r="AH185" s="89" t="s">
        <v>104</v>
      </c>
      <c r="AI185" s="89" t="s">
        <v>50</v>
      </c>
      <c r="AJ185" s="89"/>
      <c r="AK185" s="89"/>
      <c r="AL185" s="89"/>
      <c r="AM185" s="89"/>
      <c r="AN185" s="89"/>
      <c r="AO185" s="90" t="s">
        <v>1568</v>
      </c>
      <c r="AP185" s="93"/>
      <c r="AQ185" s="93"/>
      <c r="AR185" s="93"/>
      <c r="AS185" s="93"/>
      <c r="AT185" s="94"/>
      <c r="AU185" s="91" t="s">
        <v>1568</v>
      </c>
      <c r="AV185" s="176" t="str">
        <f t="shared" si="8"/>
        <v>Resultadox</v>
      </c>
    </row>
    <row r="186" spans="1:48" ht="39.75" customHeight="1" x14ac:dyDescent="0.25">
      <c r="A186" s="86">
        <v>6</v>
      </c>
      <c r="B186" s="86" t="s">
        <v>1596</v>
      </c>
      <c r="D186" s="86" t="s">
        <v>441</v>
      </c>
      <c r="E186" s="86" t="s">
        <v>442</v>
      </c>
      <c r="F186" s="86" t="s">
        <v>512</v>
      </c>
      <c r="G186" s="86" t="s">
        <v>512</v>
      </c>
      <c r="I186" s="86" t="s">
        <v>1720</v>
      </c>
      <c r="J186" s="86" t="s">
        <v>1596</v>
      </c>
      <c r="L186" s="86" t="s">
        <v>501</v>
      </c>
      <c r="M186" s="86" t="s">
        <v>515</v>
      </c>
      <c r="N186" s="86" t="s">
        <v>503</v>
      </c>
      <c r="O186" s="86" t="s">
        <v>504</v>
      </c>
      <c r="P186" s="176" t="s">
        <v>452</v>
      </c>
      <c r="Q186" s="86" t="s">
        <v>443</v>
      </c>
      <c r="R186" s="176" t="str">
        <f t="shared" si="13"/>
        <v>Director(a)  Sistema Nacional de Bienestar Familiar</v>
      </c>
      <c r="S186" s="87" t="s">
        <v>452</v>
      </c>
      <c r="T186" s="177" t="s">
        <v>453</v>
      </c>
      <c r="U186" s="88">
        <v>2</v>
      </c>
      <c r="V186" s="136">
        <f>+VLOOKUP(AV186,Hoja1!$P$6:$R$26,3,FALSE)</f>
        <v>9.3023255813953487E-3</v>
      </c>
      <c r="X186" s="89" t="s">
        <v>1568</v>
      </c>
      <c r="Y186" s="89"/>
      <c r="Z186" s="89"/>
      <c r="AA186" s="89" t="s">
        <v>1568</v>
      </c>
      <c r="AB186" s="89" t="s">
        <v>1568</v>
      </c>
      <c r="AC186" s="89"/>
      <c r="AD186" s="89"/>
      <c r="AF186" s="89" t="s">
        <v>98</v>
      </c>
      <c r="AG186" s="89" t="s">
        <v>103</v>
      </c>
      <c r="AH186" s="89" t="s">
        <v>104</v>
      </c>
      <c r="AI186" s="89" t="s">
        <v>50</v>
      </c>
      <c r="AJ186" s="89"/>
      <c r="AK186" s="89"/>
      <c r="AL186" s="89"/>
      <c r="AM186" s="89"/>
      <c r="AN186" s="89"/>
      <c r="AO186" s="90" t="s">
        <v>1568</v>
      </c>
      <c r="AP186" s="93"/>
      <c r="AQ186" s="93"/>
      <c r="AR186" s="93"/>
      <c r="AS186" s="93"/>
      <c r="AT186" s="94"/>
      <c r="AU186" s="91" t="s">
        <v>1568</v>
      </c>
      <c r="AV186" s="176" t="str">
        <f t="shared" si="8"/>
        <v>Resultadox</v>
      </c>
    </row>
    <row r="187" spans="1:48" ht="39.75" customHeight="1" x14ac:dyDescent="0.25">
      <c r="A187" s="86">
        <v>6</v>
      </c>
      <c r="B187" s="86" t="s">
        <v>1596</v>
      </c>
      <c r="D187" s="86" t="s">
        <v>441</v>
      </c>
      <c r="E187" s="86" t="s">
        <v>442</v>
      </c>
      <c r="F187" s="86" t="s">
        <v>512</v>
      </c>
      <c r="G187" s="86" t="s">
        <v>512</v>
      </c>
      <c r="I187" s="86" t="s">
        <v>1720</v>
      </c>
      <c r="J187" s="86" t="s">
        <v>1596</v>
      </c>
      <c r="L187" s="86" t="s">
        <v>512</v>
      </c>
      <c r="M187" s="86" t="s">
        <v>512</v>
      </c>
      <c r="N187" s="86" t="s">
        <v>512</v>
      </c>
      <c r="O187" s="86" t="s">
        <v>512</v>
      </c>
      <c r="P187" s="176" t="s">
        <v>1369</v>
      </c>
      <c r="Q187" s="86" t="s">
        <v>443</v>
      </c>
      <c r="R187" s="176" t="str">
        <f t="shared" si="13"/>
        <v>Director(a)  Sistema Nacional de Bienestar Familiar</v>
      </c>
      <c r="S187" s="87" t="s">
        <v>1369</v>
      </c>
      <c r="T187" s="177" t="s">
        <v>1359</v>
      </c>
      <c r="U187" s="92">
        <v>1</v>
      </c>
      <c r="V187" s="136">
        <f>+VLOOKUP(AV187,Hoja1!$P$6:$R$26,3,FALSE)</f>
        <v>1.276595744680851E-3</v>
      </c>
      <c r="X187" s="89" t="s">
        <v>1568</v>
      </c>
      <c r="Y187" s="89"/>
      <c r="Z187" s="89"/>
      <c r="AA187" s="89"/>
      <c r="AB187" s="89"/>
      <c r="AC187" s="89"/>
      <c r="AD187" s="89"/>
      <c r="AF187" s="89" t="s">
        <v>685</v>
      </c>
      <c r="AG187" s="89" t="s">
        <v>533</v>
      </c>
      <c r="AH187" s="89" t="s">
        <v>84</v>
      </c>
      <c r="AI187" s="89" t="s">
        <v>47</v>
      </c>
      <c r="AJ187" s="89"/>
      <c r="AK187" s="89"/>
      <c r="AL187" s="90" t="s">
        <v>1568</v>
      </c>
      <c r="AM187" s="90" t="s">
        <v>1568</v>
      </c>
      <c r="AN187" s="90" t="s">
        <v>1568</v>
      </c>
      <c r="AO187" s="90" t="s">
        <v>1568</v>
      </c>
      <c r="AP187" s="90" t="s">
        <v>1568</v>
      </c>
      <c r="AQ187" s="90" t="s">
        <v>1568</v>
      </c>
      <c r="AR187" s="90" t="s">
        <v>1568</v>
      </c>
      <c r="AS187" s="90" t="s">
        <v>1568</v>
      </c>
      <c r="AT187" s="91" t="s">
        <v>1568</v>
      </c>
      <c r="AU187" s="91" t="s">
        <v>1568</v>
      </c>
      <c r="AV187" s="176" t="str">
        <f t="shared" si="8"/>
        <v>Gestión</v>
      </c>
    </row>
    <row r="188" spans="1:48" ht="39.75" customHeight="1" x14ac:dyDescent="0.25">
      <c r="A188" s="86">
        <v>6</v>
      </c>
      <c r="B188" s="86" t="s">
        <v>1596</v>
      </c>
      <c r="D188" s="86" t="s">
        <v>454</v>
      </c>
      <c r="E188" s="86" t="s">
        <v>455</v>
      </c>
      <c r="F188" s="86" t="s">
        <v>1619</v>
      </c>
      <c r="G188" s="86" t="s">
        <v>1620</v>
      </c>
      <c r="I188" s="86" t="s">
        <v>1720</v>
      </c>
      <c r="J188" s="86" t="s">
        <v>1596</v>
      </c>
      <c r="L188" s="86" t="s">
        <v>501</v>
      </c>
      <c r="M188" s="86" t="s">
        <v>515</v>
      </c>
      <c r="N188" s="86" t="s">
        <v>503</v>
      </c>
      <c r="O188" s="86" t="s">
        <v>504</v>
      </c>
      <c r="P188" s="176" t="s">
        <v>457</v>
      </c>
      <c r="Q188" s="86" t="s">
        <v>456</v>
      </c>
      <c r="R188" s="176" t="str">
        <f t="shared" ref="R188:R192" si="14">+"Subdirector(a) "&amp;MID(Q188,17,100)</f>
        <v xml:space="preserve">Subdirector(a) Monitoreo y Evaluación </v>
      </c>
      <c r="S188" s="87" t="s">
        <v>457</v>
      </c>
      <c r="T188" s="177" t="s">
        <v>458</v>
      </c>
      <c r="U188" s="88">
        <v>9</v>
      </c>
      <c r="V188" s="136">
        <f>+VLOOKUP(AV188,Hoja1!$P$6:$R$26,3,FALSE)</f>
        <v>9.3023255813953487E-3</v>
      </c>
      <c r="X188" s="89" t="s">
        <v>1568</v>
      </c>
      <c r="Y188" s="89"/>
      <c r="Z188" s="89"/>
      <c r="AA188" s="89" t="s">
        <v>1568</v>
      </c>
      <c r="AB188" s="89" t="s">
        <v>1568</v>
      </c>
      <c r="AC188" s="89"/>
      <c r="AD188" s="89"/>
      <c r="AF188" s="89" t="s">
        <v>98</v>
      </c>
      <c r="AG188" s="89" t="s">
        <v>103</v>
      </c>
      <c r="AH188" s="89" t="s">
        <v>1253</v>
      </c>
      <c r="AI188" s="89" t="s">
        <v>58</v>
      </c>
      <c r="AJ188" s="89"/>
      <c r="AK188" s="89"/>
      <c r="AL188" s="89"/>
      <c r="AM188" s="89"/>
      <c r="AN188" s="89"/>
      <c r="AO188" s="89"/>
      <c r="AP188" s="89"/>
      <c r="AQ188" s="89"/>
      <c r="AR188" s="89"/>
      <c r="AS188" s="89"/>
      <c r="AT188" s="95"/>
      <c r="AU188" s="91" t="s">
        <v>1568</v>
      </c>
      <c r="AV188" s="176" t="str">
        <f t="shared" si="8"/>
        <v>Resultadox</v>
      </c>
    </row>
    <row r="189" spans="1:48" ht="39.75" customHeight="1" x14ac:dyDescent="0.25">
      <c r="A189" s="86">
        <v>6</v>
      </c>
      <c r="B189" s="86" t="s">
        <v>1596</v>
      </c>
      <c r="D189" s="86" t="s">
        <v>454</v>
      </c>
      <c r="E189" s="86" t="s">
        <v>455</v>
      </c>
      <c r="F189" s="86" t="s">
        <v>1619</v>
      </c>
      <c r="G189" s="86" t="s">
        <v>1620</v>
      </c>
      <c r="I189" s="86" t="s">
        <v>1720</v>
      </c>
      <c r="J189" s="86" t="s">
        <v>1596</v>
      </c>
      <c r="L189" s="86" t="s">
        <v>501</v>
      </c>
      <c r="M189" s="86" t="s">
        <v>515</v>
      </c>
      <c r="N189" s="86" t="s">
        <v>503</v>
      </c>
      <c r="O189" s="86" t="s">
        <v>504</v>
      </c>
      <c r="P189" s="176" t="s">
        <v>459</v>
      </c>
      <c r="Q189" s="86" t="s">
        <v>456</v>
      </c>
      <c r="R189" s="176" t="str">
        <f t="shared" si="14"/>
        <v xml:space="preserve">Subdirector(a) Monitoreo y Evaluación </v>
      </c>
      <c r="S189" s="87" t="s">
        <v>459</v>
      </c>
      <c r="T189" s="177" t="s">
        <v>460</v>
      </c>
      <c r="U189" s="92">
        <v>0.5</v>
      </c>
      <c r="V189" s="136">
        <f>+VLOOKUP(AV189,Hoja1!$P$6:$R$26,3,FALSE)</f>
        <v>9.3023255813953487E-3</v>
      </c>
      <c r="X189" s="89" t="s">
        <v>1568</v>
      </c>
      <c r="Y189" s="89"/>
      <c r="Z189" s="89"/>
      <c r="AA189" s="89" t="s">
        <v>1568</v>
      </c>
      <c r="AB189" s="89" t="s">
        <v>1568</v>
      </c>
      <c r="AC189" s="89"/>
      <c r="AD189" s="89"/>
      <c r="AF189" s="89" t="s">
        <v>685</v>
      </c>
      <c r="AG189" s="89" t="s">
        <v>103</v>
      </c>
      <c r="AH189" s="89" t="s">
        <v>1073</v>
      </c>
      <c r="AI189" s="89" t="s">
        <v>48</v>
      </c>
      <c r="AJ189" s="89"/>
      <c r="AK189" s="89"/>
      <c r="AL189" s="89"/>
      <c r="AM189" s="90" t="s">
        <v>1568</v>
      </c>
      <c r="AN189" s="93"/>
      <c r="AO189" s="93"/>
      <c r="AP189" s="93"/>
      <c r="AQ189" s="90" t="s">
        <v>1568</v>
      </c>
      <c r="AR189" s="93"/>
      <c r="AS189" s="93"/>
      <c r="AT189" s="94"/>
      <c r="AU189" s="91" t="s">
        <v>1568</v>
      </c>
      <c r="AV189" s="176" t="str">
        <f t="shared" si="8"/>
        <v>Resultadox</v>
      </c>
    </row>
    <row r="190" spans="1:48" ht="39.75" customHeight="1" x14ac:dyDescent="0.25">
      <c r="A190" s="86">
        <v>6</v>
      </c>
      <c r="B190" s="86" t="s">
        <v>1596</v>
      </c>
      <c r="D190" s="86" t="s">
        <v>454</v>
      </c>
      <c r="E190" s="86" t="s">
        <v>455</v>
      </c>
      <c r="F190" s="86" t="s">
        <v>1619</v>
      </c>
      <c r="G190" s="86" t="s">
        <v>1620</v>
      </c>
      <c r="I190" s="86" t="s">
        <v>1720</v>
      </c>
      <c r="J190" s="86" t="s">
        <v>1596</v>
      </c>
      <c r="L190" s="86" t="s">
        <v>1254</v>
      </c>
      <c r="M190" s="86" t="s">
        <v>1255</v>
      </c>
      <c r="N190" s="86" t="s">
        <v>1522</v>
      </c>
      <c r="O190" s="86" t="s">
        <v>1521</v>
      </c>
      <c r="P190" s="176" t="s">
        <v>461</v>
      </c>
      <c r="Q190" s="86" t="s">
        <v>456</v>
      </c>
      <c r="R190" s="176" t="str">
        <f t="shared" si="14"/>
        <v xml:space="preserve">Subdirector(a) Monitoreo y Evaluación </v>
      </c>
      <c r="S190" s="87" t="s">
        <v>461</v>
      </c>
      <c r="T190" s="177" t="s">
        <v>462</v>
      </c>
      <c r="U190" s="92">
        <v>1</v>
      </c>
      <c r="V190" s="136">
        <f>+VLOOKUP(AV190,Hoja1!$P$6:$R$26,3,FALSE)</f>
        <v>9.3023255813953487E-3</v>
      </c>
      <c r="X190" s="89" t="s">
        <v>1568</v>
      </c>
      <c r="Y190" s="89" t="s">
        <v>1568</v>
      </c>
      <c r="Z190" s="89" t="s">
        <v>1568</v>
      </c>
      <c r="AA190" s="89" t="s">
        <v>1568</v>
      </c>
      <c r="AB190" s="89"/>
      <c r="AC190" s="89"/>
      <c r="AD190" s="89"/>
      <c r="AF190" s="89" t="s">
        <v>685</v>
      </c>
      <c r="AG190" s="89" t="s">
        <v>103</v>
      </c>
      <c r="AH190" s="89" t="s">
        <v>71</v>
      </c>
      <c r="AI190" s="89" t="s">
        <v>50</v>
      </c>
      <c r="AJ190" s="89"/>
      <c r="AK190" s="89"/>
      <c r="AL190" s="89"/>
      <c r="AM190" s="89"/>
      <c r="AN190" s="89"/>
      <c r="AO190" s="90" t="s">
        <v>1568</v>
      </c>
      <c r="AP190" s="93"/>
      <c r="AQ190" s="93"/>
      <c r="AR190" s="90" t="s">
        <v>1568</v>
      </c>
      <c r="AS190" s="93"/>
      <c r="AT190" s="94"/>
      <c r="AU190" s="91" t="s">
        <v>1568</v>
      </c>
      <c r="AV190" s="176" t="str">
        <f t="shared" si="8"/>
        <v>Resultadox</v>
      </c>
    </row>
    <row r="191" spans="1:48" ht="39.75" customHeight="1" x14ac:dyDescent="0.25">
      <c r="A191" s="86">
        <v>6</v>
      </c>
      <c r="B191" s="86" t="s">
        <v>1596</v>
      </c>
      <c r="D191" s="86" t="s">
        <v>454</v>
      </c>
      <c r="E191" s="86" t="s">
        <v>455</v>
      </c>
      <c r="F191" s="86" t="s">
        <v>1619</v>
      </c>
      <c r="G191" s="86" t="s">
        <v>1620</v>
      </c>
      <c r="I191" s="86" t="s">
        <v>1720</v>
      </c>
      <c r="J191" s="86" t="s">
        <v>1596</v>
      </c>
      <c r="L191" s="86" t="s">
        <v>512</v>
      </c>
      <c r="M191" s="86" t="s">
        <v>512</v>
      </c>
      <c r="N191" s="86" t="s">
        <v>512</v>
      </c>
      <c r="O191" s="86" t="s">
        <v>512</v>
      </c>
      <c r="P191" s="176" t="s">
        <v>463</v>
      </c>
      <c r="Q191" s="86" t="s">
        <v>456</v>
      </c>
      <c r="R191" s="176" t="str">
        <f t="shared" si="14"/>
        <v xml:space="preserve">Subdirector(a) Monitoreo y Evaluación </v>
      </c>
      <c r="S191" s="87" t="s">
        <v>463</v>
      </c>
      <c r="T191" s="177" t="s">
        <v>464</v>
      </c>
      <c r="U191" s="92">
        <v>1</v>
      </c>
      <c r="V191" s="136">
        <f>+VLOOKUP(AV191,Hoja1!$P$6:$R$26,3,FALSE)</f>
        <v>3.7499999999999999E-3</v>
      </c>
      <c r="X191" s="89" t="s">
        <v>1568</v>
      </c>
      <c r="Y191" s="89"/>
      <c r="Z191" s="89"/>
      <c r="AA191" s="89"/>
      <c r="AB191" s="89"/>
      <c r="AC191" s="89"/>
      <c r="AD191" s="89"/>
      <c r="AF191" s="89" t="s">
        <v>685</v>
      </c>
      <c r="AG191" s="89" t="s">
        <v>103</v>
      </c>
      <c r="AH191" s="89" t="s">
        <v>71</v>
      </c>
      <c r="AI191" s="89" t="s">
        <v>47</v>
      </c>
      <c r="AJ191" s="89"/>
      <c r="AK191" s="89"/>
      <c r="AL191" s="90" t="s">
        <v>1568</v>
      </c>
      <c r="AM191" s="93"/>
      <c r="AN191" s="93"/>
      <c r="AO191" s="90" t="s">
        <v>1568</v>
      </c>
      <c r="AP191" s="93"/>
      <c r="AQ191" s="93"/>
      <c r="AR191" s="90" t="s">
        <v>1568</v>
      </c>
      <c r="AS191" s="93"/>
      <c r="AT191" s="94"/>
      <c r="AU191" s="91" t="s">
        <v>1568</v>
      </c>
      <c r="AV191" s="176" t="str">
        <f t="shared" si="8"/>
        <v>Resultado</v>
      </c>
    </row>
    <row r="192" spans="1:48" ht="39.75" customHeight="1" x14ac:dyDescent="0.25">
      <c r="A192" s="86">
        <v>6</v>
      </c>
      <c r="B192" s="86" t="s">
        <v>1596</v>
      </c>
      <c r="D192" s="86" t="s">
        <v>454</v>
      </c>
      <c r="E192" s="86" t="s">
        <v>455</v>
      </c>
      <c r="F192" s="86" t="s">
        <v>1619</v>
      </c>
      <c r="G192" s="86" t="s">
        <v>1620</v>
      </c>
      <c r="I192" s="86" t="s">
        <v>1720</v>
      </c>
      <c r="J192" s="86" t="s">
        <v>1596</v>
      </c>
      <c r="L192" s="86" t="s">
        <v>512</v>
      </c>
      <c r="M192" s="86" t="s">
        <v>512</v>
      </c>
      <c r="N192" s="86" t="s">
        <v>512</v>
      </c>
      <c r="O192" s="86" t="s">
        <v>512</v>
      </c>
      <c r="P192" s="176" t="s">
        <v>465</v>
      </c>
      <c r="Q192" s="86" t="s">
        <v>456</v>
      </c>
      <c r="R192" s="176" t="str">
        <f t="shared" si="14"/>
        <v xml:space="preserve">Subdirector(a) Monitoreo y Evaluación </v>
      </c>
      <c r="S192" s="87" t="s">
        <v>465</v>
      </c>
      <c r="T192" s="177" t="s">
        <v>466</v>
      </c>
      <c r="U192" s="92">
        <v>1</v>
      </c>
      <c r="V192" s="136">
        <f>+VLOOKUP(AV192,Hoja1!$P$6:$R$26,3,FALSE)</f>
        <v>1.276595744680851E-3</v>
      </c>
      <c r="X192" s="89" t="s">
        <v>1568</v>
      </c>
      <c r="Y192" s="89"/>
      <c r="Z192" s="89"/>
      <c r="AA192" s="89"/>
      <c r="AB192" s="89"/>
      <c r="AC192" s="89"/>
      <c r="AD192" s="89"/>
      <c r="AF192" s="89" t="s">
        <v>98</v>
      </c>
      <c r="AG192" s="89" t="s">
        <v>533</v>
      </c>
      <c r="AH192" s="89" t="s">
        <v>71</v>
      </c>
      <c r="AI192" s="89" t="s">
        <v>49</v>
      </c>
      <c r="AJ192" s="89"/>
      <c r="AK192" s="89"/>
      <c r="AL192" s="89"/>
      <c r="AM192" s="89"/>
      <c r="AN192" s="90" t="s">
        <v>1568</v>
      </c>
      <c r="AO192" s="93"/>
      <c r="AP192" s="93"/>
      <c r="AQ192" s="90" t="s">
        <v>1568</v>
      </c>
      <c r="AR192" s="93"/>
      <c r="AS192" s="93"/>
      <c r="AT192" s="91" t="s">
        <v>1568</v>
      </c>
      <c r="AU192" s="95"/>
      <c r="AV192" s="176" t="str">
        <f t="shared" si="8"/>
        <v>Gestión</v>
      </c>
    </row>
    <row r="193" spans="1:48" ht="39.75" customHeight="1" x14ac:dyDescent="0.25">
      <c r="A193" s="86">
        <v>6</v>
      </c>
      <c r="B193" s="86" t="s">
        <v>1596</v>
      </c>
      <c r="D193" s="86" t="s">
        <v>454</v>
      </c>
      <c r="E193" s="86" t="s">
        <v>455</v>
      </c>
      <c r="F193" s="86" t="s">
        <v>1621</v>
      </c>
      <c r="G193" s="86" t="s">
        <v>1622</v>
      </c>
      <c r="I193" s="86" t="s">
        <v>1720</v>
      </c>
      <c r="J193" s="86" t="s">
        <v>1596</v>
      </c>
      <c r="L193" s="86" t="s">
        <v>501</v>
      </c>
      <c r="M193" s="86" t="s">
        <v>515</v>
      </c>
      <c r="N193" s="86" t="s">
        <v>503</v>
      </c>
      <c r="O193" s="86" t="s">
        <v>504</v>
      </c>
      <c r="P193" s="176" t="s">
        <v>468</v>
      </c>
      <c r="Q193" s="86" t="s">
        <v>467</v>
      </c>
      <c r="R193" s="176" t="str">
        <f t="shared" ref="R193:R200" si="15">+"Jefe "&amp;Q193</f>
        <v>Jefe Oficina de Control Interno</v>
      </c>
      <c r="S193" s="87" t="s">
        <v>468</v>
      </c>
      <c r="T193" s="177" t="s">
        <v>469</v>
      </c>
      <c r="U193" s="92">
        <v>1</v>
      </c>
      <c r="V193" s="136">
        <f>+VLOOKUP(AV193,Hoja1!$P$6:$R$26,3,FALSE)</f>
        <v>9.3023255813953487E-3</v>
      </c>
      <c r="X193" s="89" t="s">
        <v>1568</v>
      </c>
      <c r="Y193" s="89"/>
      <c r="Z193" s="89"/>
      <c r="AA193" s="89" t="s">
        <v>1568</v>
      </c>
      <c r="AB193" s="89" t="s">
        <v>1568</v>
      </c>
      <c r="AC193" s="89"/>
      <c r="AD193" s="89"/>
      <c r="AF193" s="89" t="s">
        <v>98</v>
      </c>
      <c r="AG193" s="89" t="s">
        <v>103</v>
      </c>
      <c r="AH193" s="89" t="s">
        <v>71</v>
      </c>
      <c r="AI193" s="89" t="s">
        <v>47</v>
      </c>
      <c r="AJ193" s="89"/>
      <c r="AK193" s="89"/>
      <c r="AL193" s="90" t="s">
        <v>1568</v>
      </c>
      <c r="AM193" s="93"/>
      <c r="AN193" s="93"/>
      <c r="AO193" s="90" t="s">
        <v>1568</v>
      </c>
      <c r="AP193" s="93"/>
      <c r="AQ193" s="93"/>
      <c r="AR193" s="90" t="s">
        <v>1568</v>
      </c>
      <c r="AS193" s="93"/>
      <c r="AT193" s="94"/>
      <c r="AU193" s="91" t="s">
        <v>1568</v>
      </c>
      <c r="AV193" s="176" t="str">
        <f t="shared" si="8"/>
        <v>Resultadox</v>
      </c>
    </row>
    <row r="194" spans="1:48" ht="39.75" customHeight="1" x14ac:dyDescent="0.25">
      <c r="A194" s="86">
        <v>6</v>
      </c>
      <c r="B194" s="86" t="s">
        <v>1596</v>
      </c>
      <c r="D194" s="86" t="s">
        <v>454</v>
      </c>
      <c r="E194" s="86" t="s">
        <v>455</v>
      </c>
      <c r="F194" s="86" t="s">
        <v>1621</v>
      </c>
      <c r="G194" s="86" t="s">
        <v>1622</v>
      </c>
      <c r="I194" s="86" t="s">
        <v>1720</v>
      </c>
      <c r="J194" s="86" t="s">
        <v>1596</v>
      </c>
      <c r="L194" s="86" t="s">
        <v>501</v>
      </c>
      <c r="M194" s="86" t="s">
        <v>515</v>
      </c>
      <c r="N194" s="86" t="s">
        <v>503</v>
      </c>
      <c r="O194" s="86" t="s">
        <v>504</v>
      </c>
      <c r="P194" s="176" t="s">
        <v>470</v>
      </c>
      <c r="Q194" s="86" t="s">
        <v>467</v>
      </c>
      <c r="R194" s="176" t="str">
        <f t="shared" si="15"/>
        <v>Jefe Oficina de Control Interno</v>
      </c>
      <c r="S194" s="87" t="s">
        <v>470</v>
      </c>
      <c r="T194" s="177" t="s">
        <v>471</v>
      </c>
      <c r="U194" s="92">
        <v>1</v>
      </c>
      <c r="V194" s="136">
        <f>+VLOOKUP(AV194,Hoja1!$P$6:$R$26,3,FALSE)</f>
        <v>9.3023255813953487E-3</v>
      </c>
      <c r="X194" s="89" t="s">
        <v>1568</v>
      </c>
      <c r="Y194" s="89"/>
      <c r="Z194" s="89"/>
      <c r="AA194" s="89" t="s">
        <v>1568</v>
      </c>
      <c r="AB194" s="89" t="s">
        <v>1568</v>
      </c>
      <c r="AC194" s="89"/>
      <c r="AD194" s="89"/>
      <c r="AF194" s="89" t="s">
        <v>98</v>
      </c>
      <c r="AG194" s="89" t="s">
        <v>103</v>
      </c>
      <c r="AH194" s="89" t="s">
        <v>71</v>
      </c>
      <c r="AI194" s="89" t="s">
        <v>55</v>
      </c>
      <c r="AJ194" s="89"/>
      <c r="AK194" s="89"/>
      <c r="AL194" s="89"/>
      <c r="AM194" s="89"/>
      <c r="AN194" s="89"/>
      <c r="AO194" s="89"/>
      <c r="AP194" s="89"/>
      <c r="AQ194" s="89"/>
      <c r="AR194" s="90" t="s">
        <v>1568</v>
      </c>
      <c r="AS194" s="93"/>
      <c r="AT194" s="94"/>
      <c r="AU194" s="91" t="s">
        <v>1568</v>
      </c>
      <c r="AV194" s="176" t="str">
        <f t="shared" si="8"/>
        <v>Resultadox</v>
      </c>
    </row>
    <row r="195" spans="1:48" ht="39.75" customHeight="1" x14ac:dyDescent="0.25">
      <c r="A195" s="86">
        <v>6</v>
      </c>
      <c r="B195" s="86" t="s">
        <v>1596</v>
      </c>
      <c r="D195" s="86" t="s">
        <v>454</v>
      </c>
      <c r="E195" s="86" t="s">
        <v>455</v>
      </c>
      <c r="F195" s="86" t="s">
        <v>1621</v>
      </c>
      <c r="G195" s="86" t="s">
        <v>1622</v>
      </c>
      <c r="I195" s="86" t="s">
        <v>1720</v>
      </c>
      <c r="J195" s="86" t="s">
        <v>1596</v>
      </c>
      <c r="L195" s="86" t="s">
        <v>501</v>
      </c>
      <c r="M195" s="86" t="s">
        <v>515</v>
      </c>
      <c r="N195" s="86" t="s">
        <v>503</v>
      </c>
      <c r="O195" s="86" t="s">
        <v>504</v>
      </c>
      <c r="P195" s="176" t="s">
        <v>472</v>
      </c>
      <c r="Q195" s="86" t="s">
        <v>467</v>
      </c>
      <c r="R195" s="176" t="str">
        <f t="shared" si="15"/>
        <v>Jefe Oficina de Control Interno</v>
      </c>
      <c r="S195" s="87" t="s">
        <v>472</v>
      </c>
      <c r="T195" s="177" t="s">
        <v>1666</v>
      </c>
      <c r="U195" s="92">
        <v>1</v>
      </c>
      <c r="V195" s="136">
        <f>+VLOOKUP(AV195,Hoja1!$P$6:$R$26,3,FALSE)</f>
        <v>9.3023255813953487E-3</v>
      </c>
      <c r="X195" s="89" t="s">
        <v>1568</v>
      </c>
      <c r="Y195" s="89"/>
      <c r="Z195" s="89"/>
      <c r="AA195" s="89" t="s">
        <v>1568</v>
      </c>
      <c r="AB195" s="89" t="s">
        <v>1568</v>
      </c>
      <c r="AC195" s="89"/>
      <c r="AD195" s="89"/>
      <c r="AF195" s="89" t="s">
        <v>98</v>
      </c>
      <c r="AG195" s="89" t="s">
        <v>103</v>
      </c>
      <c r="AH195" s="89" t="s">
        <v>71</v>
      </c>
      <c r="AI195" s="89" t="s">
        <v>47</v>
      </c>
      <c r="AJ195" s="89"/>
      <c r="AK195" s="89"/>
      <c r="AL195" s="90" t="s">
        <v>1568</v>
      </c>
      <c r="AM195" s="93"/>
      <c r="AN195" s="93"/>
      <c r="AO195" s="90" t="s">
        <v>1568</v>
      </c>
      <c r="AP195" s="93"/>
      <c r="AQ195" s="93"/>
      <c r="AR195" s="90" t="s">
        <v>1568</v>
      </c>
      <c r="AS195" s="93"/>
      <c r="AT195" s="94"/>
      <c r="AU195" s="91" t="s">
        <v>1568</v>
      </c>
      <c r="AV195" s="176" t="str">
        <f t="shared" si="8"/>
        <v>Resultadox</v>
      </c>
    </row>
    <row r="196" spans="1:48" ht="39.75" customHeight="1" x14ac:dyDescent="0.25">
      <c r="A196" s="86">
        <v>6</v>
      </c>
      <c r="B196" s="86" t="s">
        <v>1596</v>
      </c>
      <c r="D196" s="86" t="s">
        <v>454</v>
      </c>
      <c r="E196" s="86" t="s">
        <v>455</v>
      </c>
      <c r="F196" s="86" t="s">
        <v>1621</v>
      </c>
      <c r="G196" s="86" t="s">
        <v>1622</v>
      </c>
      <c r="I196" s="86" t="s">
        <v>1720</v>
      </c>
      <c r="J196" s="86" t="s">
        <v>1596</v>
      </c>
      <c r="L196" s="86" t="s">
        <v>501</v>
      </c>
      <c r="M196" s="86" t="s">
        <v>515</v>
      </c>
      <c r="N196" s="86" t="s">
        <v>503</v>
      </c>
      <c r="O196" s="86" t="s">
        <v>504</v>
      </c>
      <c r="P196" s="176" t="s">
        <v>473</v>
      </c>
      <c r="Q196" s="86" t="s">
        <v>467</v>
      </c>
      <c r="R196" s="176" t="str">
        <f t="shared" si="15"/>
        <v>Jefe Oficina de Control Interno</v>
      </c>
      <c r="S196" s="87" t="s">
        <v>473</v>
      </c>
      <c r="T196" s="177" t="s">
        <v>1475</v>
      </c>
      <c r="U196" s="92">
        <v>1</v>
      </c>
      <c r="V196" s="136">
        <f>+VLOOKUP(AV196,Hoja1!$P$6:$R$26,3,FALSE)</f>
        <v>9.3023255813953487E-3</v>
      </c>
      <c r="X196" s="89" t="s">
        <v>1568</v>
      </c>
      <c r="Y196" s="89"/>
      <c r="Z196" s="89"/>
      <c r="AA196" s="89" t="s">
        <v>1568</v>
      </c>
      <c r="AB196" s="89"/>
      <c r="AC196" s="89"/>
      <c r="AD196" s="89"/>
      <c r="AF196" s="89" t="s">
        <v>98</v>
      </c>
      <c r="AG196" s="89" t="s">
        <v>103</v>
      </c>
      <c r="AH196" s="89" t="s">
        <v>71</v>
      </c>
      <c r="AI196" s="89" t="s">
        <v>47</v>
      </c>
      <c r="AJ196" s="89"/>
      <c r="AK196" s="89"/>
      <c r="AL196" s="90" t="s">
        <v>1568</v>
      </c>
      <c r="AM196" s="93"/>
      <c r="AN196" s="93"/>
      <c r="AO196" s="90" t="s">
        <v>1568</v>
      </c>
      <c r="AP196" s="93"/>
      <c r="AQ196" s="93"/>
      <c r="AR196" s="90" t="s">
        <v>1568</v>
      </c>
      <c r="AS196" s="93"/>
      <c r="AT196" s="94"/>
      <c r="AU196" s="91" t="s">
        <v>1568</v>
      </c>
      <c r="AV196" s="176" t="str">
        <f t="shared" si="8"/>
        <v>Resultadox</v>
      </c>
    </row>
    <row r="197" spans="1:48" ht="39.75" customHeight="1" x14ac:dyDescent="0.25">
      <c r="A197" s="86">
        <v>6</v>
      </c>
      <c r="B197" s="86" t="s">
        <v>1596</v>
      </c>
      <c r="D197" s="86" t="s">
        <v>474</v>
      </c>
      <c r="E197" s="86" t="s">
        <v>475</v>
      </c>
      <c r="F197" s="86" t="s">
        <v>1533</v>
      </c>
      <c r="G197" s="86" t="s">
        <v>1524</v>
      </c>
      <c r="I197" s="86" t="s">
        <v>1720</v>
      </c>
      <c r="J197" s="86" t="s">
        <v>1596</v>
      </c>
      <c r="L197" s="86" t="s">
        <v>501</v>
      </c>
      <c r="M197" s="86" t="s">
        <v>515</v>
      </c>
      <c r="N197" s="86" t="s">
        <v>503</v>
      </c>
      <c r="O197" s="86" t="s">
        <v>504</v>
      </c>
      <c r="P197" s="176" t="s">
        <v>477</v>
      </c>
      <c r="Q197" s="86" t="s">
        <v>476</v>
      </c>
      <c r="R197" s="176" t="str">
        <f t="shared" si="15"/>
        <v>Jefe Oficina de Aseguramiento a la calidad</v>
      </c>
      <c r="S197" s="87" t="s">
        <v>477</v>
      </c>
      <c r="T197" s="177" t="s">
        <v>478</v>
      </c>
      <c r="U197" s="88">
        <v>70</v>
      </c>
      <c r="V197" s="136">
        <f>+VLOOKUP(AV197,Hoja1!$P$6:$R$26,3,FALSE)</f>
        <v>5.5813953488372094E-3</v>
      </c>
      <c r="X197" s="89" t="s">
        <v>1568</v>
      </c>
      <c r="Y197" s="89"/>
      <c r="Z197" s="89"/>
      <c r="AA197" s="89" t="s">
        <v>1568</v>
      </c>
      <c r="AB197" s="89" t="s">
        <v>1568</v>
      </c>
      <c r="AC197" s="89"/>
      <c r="AD197" s="89"/>
      <c r="AF197" s="89" t="s">
        <v>98</v>
      </c>
      <c r="AG197" s="89" t="s">
        <v>533</v>
      </c>
      <c r="AH197" s="89" t="s">
        <v>71</v>
      </c>
      <c r="AI197" s="89" t="s">
        <v>47</v>
      </c>
      <c r="AJ197" s="89"/>
      <c r="AK197" s="89"/>
      <c r="AL197" s="90" t="s">
        <v>1568</v>
      </c>
      <c r="AM197" s="93"/>
      <c r="AN197" s="93"/>
      <c r="AO197" s="90" t="s">
        <v>1568</v>
      </c>
      <c r="AP197" s="93"/>
      <c r="AQ197" s="93"/>
      <c r="AR197" s="90" t="s">
        <v>1568</v>
      </c>
      <c r="AS197" s="93"/>
      <c r="AT197" s="94"/>
      <c r="AU197" s="91" t="s">
        <v>1568</v>
      </c>
      <c r="AV197" s="176" t="str">
        <f t="shared" ref="AV197:AV200" si="16">+AG197&amp;AA197</f>
        <v>Gestiónx</v>
      </c>
    </row>
    <row r="198" spans="1:48" ht="39.75" customHeight="1" x14ac:dyDescent="0.25">
      <c r="A198" s="86">
        <v>6</v>
      </c>
      <c r="B198" s="86" t="s">
        <v>1596</v>
      </c>
      <c r="D198" s="86" t="s">
        <v>474</v>
      </c>
      <c r="E198" s="86" t="s">
        <v>475</v>
      </c>
      <c r="F198" s="86" t="s">
        <v>1533</v>
      </c>
      <c r="G198" s="86" t="s">
        <v>1524</v>
      </c>
      <c r="I198" s="86" t="s">
        <v>1720</v>
      </c>
      <c r="J198" s="86" t="s">
        <v>1596</v>
      </c>
      <c r="L198" s="86" t="s">
        <v>501</v>
      </c>
      <c r="M198" s="86" t="s">
        <v>515</v>
      </c>
      <c r="N198" s="86" t="s">
        <v>503</v>
      </c>
      <c r="O198" s="86" t="s">
        <v>504</v>
      </c>
      <c r="P198" s="176" t="s">
        <v>479</v>
      </c>
      <c r="Q198" s="86" t="s">
        <v>476</v>
      </c>
      <c r="R198" s="176" t="str">
        <f t="shared" si="15"/>
        <v>Jefe Oficina de Aseguramiento a la calidad</v>
      </c>
      <c r="S198" s="87" t="s">
        <v>479</v>
      </c>
      <c r="T198" s="177" t="s">
        <v>1548</v>
      </c>
      <c r="U198" s="88">
        <v>80</v>
      </c>
      <c r="V198" s="136">
        <f>+VLOOKUP(AV198,Hoja1!$P$6:$R$26,3,FALSE)</f>
        <v>5.5813953488372094E-3</v>
      </c>
      <c r="X198" s="89" t="s">
        <v>1568</v>
      </c>
      <c r="Y198" s="89"/>
      <c r="Z198" s="89"/>
      <c r="AA198" s="89" t="s">
        <v>1568</v>
      </c>
      <c r="AB198" s="89" t="s">
        <v>1568</v>
      </c>
      <c r="AC198" s="89"/>
      <c r="AD198" s="89"/>
      <c r="AF198" s="89" t="s">
        <v>98</v>
      </c>
      <c r="AG198" s="89" t="s">
        <v>533</v>
      </c>
      <c r="AH198" s="89" t="s">
        <v>71</v>
      </c>
      <c r="AI198" s="89" t="s">
        <v>47</v>
      </c>
      <c r="AJ198" s="89"/>
      <c r="AK198" s="89"/>
      <c r="AL198" s="90" t="s">
        <v>1568</v>
      </c>
      <c r="AM198" s="93"/>
      <c r="AN198" s="93"/>
      <c r="AO198" s="90" t="s">
        <v>1568</v>
      </c>
      <c r="AP198" s="93"/>
      <c r="AQ198" s="93"/>
      <c r="AR198" s="90" t="s">
        <v>1568</v>
      </c>
      <c r="AS198" s="93"/>
      <c r="AT198" s="94"/>
      <c r="AU198" s="91" t="s">
        <v>1568</v>
      </c>
      <c r="AV198" s="176" t="str">
        <f t="shared" si="16"/>
        <v>Gestiónx</v>
      </c>
    </row>
    <row r="199" spans="1:48" ht="39.75" customHeight="1" x14ac:dyDescent="0.25">
      <c r="A199" s="86">
        <v>6</v>
      </c>
      <c r="B199" s="86" t="s">
        <v>1596</v>
      </c>
      <c r="D199" s="86" t="s">
        <v>474</v>
      </c>
      <c r="E199" s="86" t="s">
        <v>475</v>
      </c>
      <c r="F199" s="86" t="s">
        <v>1533</v>
      </c>
      <c r="G199" s="86" t="s">
        <v>1524</v>
      </c>
      <c r="I199" s="86" t="s">
        <v>1720</v>
      </c>
      <c r="J199" s="86" t="s">
        <v>1596</v>
      </c>
      <c r="L199" s="86" t="s">
        <v>501</v>
      </c>
      <c r="M199" s="86" t="s">
        <v>515</v>
      </c>
      <c r="N199" s="86" t="s">
        <v>503</v>
      </c>
      <c r="O199" s="86" t="s">
        <v>504</v>
      </c>
      <c r="P199" s="176" t="s">
        <v>480</v>
      </c>
      <c r="Q199" s="86" t="s">
        <v>476</v>
      </c>
      <c r="R199" s="176" t="str">
        <f t="shared" si="15"/>
        <v>Jefe Oficina de Aseguramiento a la calidad</v>
      </c>
      <c r="S199" s="87" t="s">
        <v>480</v>
      </c>
      <c r="T199" s="177" t="s">
        <v>1542</v>
      </c>
      <c r="U199" s="92">
        <v>1</v>
      </c>
      <c r="V199" s="136">
        <f>+VLOOKUP(AV199,Hoja1!$P$6:$R$26,3,FALSE)</f>
        <v>9.3023255813953487E-3</v>
      </c>
      <c r="X199" s="89" t="s">
        <v>1568</v>
      </c>
      <c r="Y199" s="89"/>
      <c r="Z199" s="89"/>
      <c r="AA199" s="89" t="s">
        <v>1568</v>
      </c>
      <c r="AB199" s="89"/>
      <c r="AC199" s="89"/>
      <c r="AD199" s="89"/>
      <c r="AF199" s="89" t="s">
        <v>98</v>
      </c>
      <c r="AG199" s="89" t="s">
        <v>103</v>
      </c>
      <c r="AH199" s="89" t="s">
        <v>71</v>
      </c>
      <c r="AI199" s="89" t="s">
        <v>47</v>
      </c>
      <c r="AJ199" s="89"/>
      <c r="AK199" s="89"/>
      <c r="AL199" s="90" t="s">
        <v>1568</v>
      </c>
      <c r="AM199" s="93"/>
      <c r="AN199" s="93"/>
      <c r="AO199" s="90" t="s">
        <v>1568</v>
      </c>
      <c r="AP199" s="93"/>
      <c r="AQ199" s="93"/>
      <c r="AR199" s="90" t="s">
        <v>1568</v>
      </c>
      <c r="AS199" s="93"/>
      <c r="AT199" s="94"/>
      <c r="AU199" s="91" t="s">
        <v>1568</v>
      </c>
      <c r="AV199" s="176" t="str">
        <f t="shared" si="16"/>
        <v>Resultadox</v>
      </c>
    </row>
    <row r="200" spans="1:48" ht="39.75" customHeight="1" x14ac:dyDescent="0.25">
      <c r="A200" s="86">
        <v>6</v>
      </c>
      <c r="B200" s="86" t="s">
        <v>1596</v>
      </c>
      <c r="D200" s="86" t="s">
        <v>474</v>
      </c>
      <c r="E200" s="86" t="s">
        <v>475</v>
      </c>
      <c r="F200" s="86" t="s">
        <v>1539</v>
      </c>
      <c r="G200" s="86" t="s">
        <v>1529</v>
      </c>
      <c r="I200" s="86" t="s">
        <v>1720</v>
      </c>
      <c r="J200" s="86" t="s">
        <v>1596</v>
      </c>
      <c r="L200" s="86" t="s">
        <v>501</v>
      </c>
      <c r="M200" s="86" t="s">
        <v>515</v>
      </c>
      <c r="N200" s="86" t="s">
        <v>503</v>
      </c>
      <c r="O200" s="86" t="s">
        <v>504</v>
      </c>
      <c r="P200" s="176" t="s">
        <v>481</v>
      </c>
      <c r="Q200" s="86" t="s">
        <v>476</v>
      </c>
      <c r="R200" s="176" t="str">
        <f t="shared" si="15"/>
        <v>Jefe Oficina de Aseguramiento a la calidad</v>
      </c>
      <c r="S200" s="87" t="s">
        <v>481</v>
      </c>
      <c r="T200" s="177" t="s">
        <v>1537</v>
      </c>
      <c r="U200" s="88">
        <v>10</v>
      </c>
      <c r="V200" s="136">
        <f>+VLOOKUP(AV200,Hoja1!$P$6:$R$26,3,FALSE)</f>
        <v>8.4210526315789489E-3</v>
      </c>
      <c r="X200" s="89" t="s">
        <v>1568</v>
      </c>
      <c r="Y200" s="89"/>
      <c r="Z200" s="89"/>
      <c r="AA200" s="89" t="s">
        <v>1568</v>
      </c>
      <c r="AB200" s="89" t="s">
        <v>1568</v>
      </c>
      <c r="AC200" s="89"/>
      <c r="AD200" s="89"/>
      <c r="AF200" s="89" t="s">
        <v>98</v>
      </c>
      <c r="AG200" s="89" t="s">
        <v>519</v>
      </c>
      <c r="AH200" s="89" t="s">
        <v>71</v>
      </c>
      <c r="AI200" s="89" t="s">
        <v>50</v>
      </c>
      <c r="AJ200" s="89"/>
      <c r="AK200" s="89"/>
      <c r="AL200" s="89"/>
      <c r="AM200" s="89"/>
      <c r="AN200" s="89"/>
      <c r="AO200" s="90" t="s">
        <v>1568</v>
      </c>
      <c r="AP200" s="93"/>
      <c r="AQ200" s="93"/>
      <c r="AR200" s="90" t="s">
        <v>1568</v>
      </c>
      <c r="AS200" s="93"/>
      <c r="AT200" s="94"/>
      <c r="AU200" s="91" t="s">
        <v>1568</v>
      </c>
      <c r="AV200" s="176" t="str">
        <f t="shared" si="16"/>
        <v>Productox</v>
      </c>
    </row>
  </sheetData>
  <autoFilter ref="A4:BK200"/>
  <mergeCells count="8">
    <mergeCell ref="AF3:AU3"/>
    <mergeCell ref="X3:AD3"/>
    <mergeCell ref="A1:O1"/>
    <mergeCell ref="D3:G3"/>
    <mergeCell ref="L3:O3"/>
    <mergeCell ref="A3:B3"/>
    <mergeCell ref="I3:J3"/>
    <mergeCell ref="S3:V3"/>
  </mergeCells>
  <pageMargins left="0.7" right="0.7" top="0.75" bottom="0.75" header="0.3" footer="0.3"/>
  <pageSetup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rgb="FF0070C0"/>
  </sheetPr>
  <dimension ref="B1:AV113"/>
  <sheetViews>
    <sheetView zoomScaleNormal="100" workbookViewId="0">
      <selection activeCell="F12" sqref="F12:M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173</v>
      </c>
      <c r="O10" s="2"/>
    </row>
    <row r="11" spans="2:24" ht="3.95" customHeight="1" x14ac:dyDescent="0.25">
      <c r="B11" s="2"/>
      <c r="D11" s="6"/>
      <c r="O11" s="2"/>
    </row>
    <row r="12" spans="2:24" ht="36" customHeight="1" x14ac:dyDescent="0.25">
      <c r="B12" s="2"/>
      <c r="D12" s="329" t="s">
        <v>5</v>
      </c>
      <c r="E12" s="330"/>
      <c r="F12" s="331" t="s">
        <v>174</v>
      </c>
      <c r="G12" s="332"/>
      <c r="H12" s="332"/>
      <c r="I12" s="332"/>
      <c r="J12" s="332"/>
      <c r="K12" s="332"/>
      <c r="L12" s="332"/>
      <c r="M12" s="333"/>
      <c r="O12" s="2"/>
      <c r="W12" s="3" t="str">
        <f>+F23</f>
        <v>Trimestral</v>
      </c>
      <c r="X12" s="3" t="str">
        <f>+F71</f>
        <v>Marzo</v>
      </c>
    </row>
    <row r="13" spans="2:24" ht="3.95" customHeight="1" x14ac:dyDescent="0.25">
      <c r="B13" s="2"/>
      <c r="O13" s="2"/>
    </row>
    <row r="14" spans="2:24" ht="36" customHeight="1" x14ac:dyDescent="0.25">
      <c r="B14" s="2"/>
      <c r="D14" s="329" t="s">
        <v>6</v>
      </c>
      <c r="E14" s="330"/>
      <c r="F14" s="331" t="s">
        <v>518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17">
        <v>0.2</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482</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168</v>
      </c>
      <c r="G31" s="331" t="s">
        <v>169</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1717</v>
      </c>
      <c r="G35" s="331" t="s">
        <v>1593</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516</v>
      </c>
      <c r="G49" s="331" t="s">
        <v>483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521</v>
      </c>
      <c r="G59" s="335"/>
      <c r="H59" s="335"/>
      <c r="I59" s="335"/>
      <c r="J59" s="335"/>
      <c r="K59" s="335"/>
      <c r="L59" s="335"/>
      <c r="M59" s="335"/>
      <c r="O59" s="2"/>
    </row>
    <row r="60" spans="2:15" ht="27" customHeight="1" x14ac:dyDescent="0.25">
      <c r="B60" s="2"/>
      <c r="D60" s="350" t="s">
        <v>35</v>
      </c>
      <c r="E60" s="350"/>
      <c r="F60" s="335" t="s">
        <v>1755</v>
      </c>
      <c r="G60" s="335"/>
      <c r="H60" s="335"/>
      <c r="I60" s="335"/>
      <c r="J60" s="335"/>
      <c r="K60" s="335"/>
      <c r="L60" s="335"/>
      <c r="M60" s="335"/>
      <c r="O60" s="2"/>
    </row>
    <row r="61" spans="2:15" ht="27" customHeight="1" x14ac:dyDescent="0.25">
      <c r="B61" s="2"/>
      <c r="D61" s="350" t="s">
        <v>36</v>
      </c>
      <c r="E61" s="350"/>
      <c r="F61" s="335" t="s">
        <v>1756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0.159</v>
      </c>
      <c r="J77" s="16">
        <v>0.16</v>
      </c>
      <c r="K77" s="16">
        <v>0.19900000000000001</v>
      </c>
      <c r="L77" s="16">
        <v>0.2</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0.249</v>
      </c>
      <c r="H80" s="16">
        <v>0.25</v>
      </c>
      <c r="I80" s="16">
        <v>0.34899999999999998</v>
      </c>
      <c r="J80" s="16">
        <v>0.35</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0.64900000000000002</v>
      </c>
      <c r="J83" s="16">
        <v>0.65</v>
      </c>
      <c r="K83" s="16">
        <v>0.69899999999999995</v>
      </c>
      <c r="L83" s="16">
        <v>0.7</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0.84899999999999998</v>
      </c>
      <c r="H86" s="16">
        <v>0.85</v>
      </c>
      <c r="I86" s="16">
        <v>0.89900000000000002</v>
      </c>
      <c r="J86" s="16">
        <v>0.9</v>
      </c>
      <c r="K86" s="16">
        <v>0.999</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58.25" customHeight="1" x14ac:dyDescent="0.25">
      <c r="B88" s="2"/>
      <c r="D88" s="329" t="s">
        <v>59</v>
      </c>
      <c r="E88" s="330"/>
      <c r="F88" s="331" t="s">
        <v>486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0.75" customHeight="1" x14ac:dyDescent="0.25">
      <c r="B97" s="2"/>
      <c r="D97" s="350" t="s">
        <v>35</v>
      </c>
      <c r="E97" s="350"/>
      <c r="F97" s="335" t="s">
        <v>1755</v>
      </c>
      <c r="G97" s="335"/>
      <c r="H97" s="335"/>
      <c r="I97" s="335"/>
      <c r="J97" s="335"/>
      <c r="K97" s="335"/>
      <c r="L97" s="335"/>
      <c r="M97" s="335"/>
      <c r="O97" s="2"/>
    </row>
    <row r="98" spans="2:15" ht="30.75" customHeight="1" x14ac:dyDescent="0.25">
      <c r="B98" s="2"/>
      <c r="D98" s="350" t="s">
        <v>36</v>
      </c>
      <c r="E98" s="350"/>
      <c r="F98" s="335" t="s">
        <v>1756</v>
      </c>
      <c r="G98" s="335"/>
      <c r="H98" s="335"/>
      <c r="I98" s="335"/>
      <c r="J98" s="335"/>
      <c r="K98" s="335"/>
      <c r="L98" s="335"/>
      <c r="M98" s="335"/>
      <c r="O98" s="2"/>
    </row>
    <row r="99" spans="2:15" ht="3.95" customHeight="1" x14ac:dyDescent="0.25">
      <c r="B99" s="2"/>
      <c r="O99" s="2"/>
    </row>
    <row r="100" spans="2:15" ht="97.5" customHeight="1" x14ac:dyDescent="0.25">
      <c r="B100" s="2"/>
      <c r="D100" s="329" t="s">
        <v>62</v>
      </c>
      <c r="E100" s="330"/>
      <c r="F100" s="331"/>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Familia y Comunidades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94" priority="31">
      <formula>+IF($F$43="no",1,0)</formula>
    </cfRule>
  </conditionalFormatting>
  <conditionalFormatting sqref="F32:M33">
    <cfRule type="expression" dxfId="2893" priority="30">
      <formula>+IF($Q$30="NA",1,0)</formula>
    </cfRule>
  </conditionalFormatting>
  <conditionalFormatting sqref="F33:M33">
    <cfRule type="expression" dxfId="2892" priority="29">
      <formula>+IF($Q$33=0,1,0)</formula>
    </cfRule>
  </conditionalFormatting>
  <conditionalFormatting sqref="F47:M47">
    <cfRule type="expression" dxfId="2891" priority="28">
      <formula>+IF($Q$47=0,1,0)</formula>
    </cfRule>
  </conditionalFormatting>
  <conditionalFormatting sqref="F73:G73">
    <cfRule type="cellIs" dxfId="2890" priority="14" operator="equal">
      <formula>"optimo"</formula>
    </cfRule>
    <cfRule type="cellIs" dxfId="2889" priority="15" operator="equal">
      <formula>"critico"</formula>
    </cfRule>
  </conditionalFormatting>
  <conditionalFormatting sqref="H73:I73">
    <cfRule type="cellIs" dxfId="2888" priority="12" operator="equal">
      <formula>"Adecuado"</formula>
    </cfRule>
    <cfRule type="cellIs" dxfId="2887" priority="13" operator="equal">
      <formula>"en riesgo"</formula>
    </cfRule>
  </conditionalFormatting>
  <conditionalFormatting sqref="J73:K73">
    <cfRule type="cellIs" dxfId="2886" priority="10" operator="equal">
      <formula>"Adecuado"</formula>
    </cfRule>
    <cfRule type="cellIs" dxfId="2885" priority="11" operator="equal">
      <formula>"en riesgo"</formula>
    </cfRule>
  </conditionalFormatting>
  <conditionalFormatting sqref="L73:M73">
    <cfRule type="cellIs" dxfId="2884" priority="8" operator="equal">
      <formula>"optimo"</formula>
    </cfRule>
    <cfRule type="cellIs" dxfId="2883" priority="9" operator="equal">
      <formula>"critico"</formula>
    </cfRule>
  </conditionalFormatting>
  <conditionalFormatting sqref="F75:M86">
    <cfRule type="expression" dxfId="2882" priority="7">
      <formula>+IF($AK75=0,1)</formula>
    </cfRule>
  </conditionalFormatting>
  <conditionalFormatting sqref="F103:G104">
    <cfRule type="expression" dxfId="2881" priority="6">
      <formula>+IF($G$102="No",1,0)</formula>
    </cfRule>
  </conditionalFormatting>
  <conditionalFormatting sqref="F51">
    <cfRule type="expression" dxfId="2880" priority="5">
      <formula>+IF($F$43="no",1,0)</formula>
    </cfRule>
  </conditionalFormatting>
  <conditionalFormatting sqref="I51">
    <cfRule type="expression" dxfId="287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tabColor rgb="FF0070C0"/>
  </sheetPr>
  <dimension ref="B1:AV113"/>
  <sheetViews>
    <sheetView topLeftCell="A49"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175</v>
      </c>
      <c r="O10" s="2"/>
    </row>
    <row r="11" spans="2:24" ht="3.95" customHeight="1" x14ac:dyDescent="0.25">
      <c r="B11" s="2"/>
      <c r="D11" s="6"/>
      <c r="O11" s="2"/>
    </row>
    <row r="12" spans="2:24" ht="36" customHeight="1" x14ac:dyDescent="0.25">
      <c r="B12" s="2"/>
      <c r="D12" s="329" t="s">
        <v>5</v>
      </c>
      <c r="E12" s="330"/>
      <c r="F12" s="331" t="s">
        <v>510</v>
      </c>
      <c r="G12" s="332"/>
      <c r="H12" s="332"/>
      <c r="I12" s="332"/>
      <c r="J12" s="332"/>
      <c r="K12" s="332"/>
      <c r="L12" s="332"/>
      <c r="M12" s="333"/>
      <c r="O12" s="2"/>
      <c r="W12" s="3" t="str">
        <f>+F23</f>
        <v>Bimestral</v>
      </c>
      <c r="X12" s="3" t="str">
        <f>+F71</f>
        <v>Agosto</v>
      </c>
    </row>
    <row r="13" spans="2:24" ht="3.95" customHeight="1" x14ac:dyDescent="0.25">
      <c r="B13" s="2"/>
      <c r="O13" s="2"/>
    </row>
    <row r="14" spans="2:24" ht="36" customHeight="1" x14ac:dyDescent="0.25">
      <c r="B14" s="2"/>
      <c r="D14" s="329" t="s">
        <v>6</v>
      </c>
      <c r="E14" s="330"/>
      <c r="F14" s="331" t="s">
        <v>511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1028</v>
      </c>
      <c r="K22" s="328" t="s">
        <v>10</v>
      </c>
      <c r="L22" s="328"/>
      <c r="M22" s="9" t="s">
        <v>496</v>
      </c>
      <c r="O22" s="2"/>
    </row>
    <row r="23" spans="2:17" ht="19.5" customHeight="1" x14ac:dyDescent="0.25">
      <c r="B23" s="2"/>
      <c r="D23" s="328" t="s">
        <v>11</v>
      </c>
      <c r="E23" s="328"/>
      <c r="F23" s="4" t="s">
        <v>513</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482</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168</v>
      </c>
      <c r="G31" s="331" t="s">
        <v>169</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1717</v>
      </c>
      <c r="G35" s="331" t="s">
        <v>1593</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516</v>
      </c>
      <c r="G49" s="331" t="s">
        <v>483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517</v>
      </c>
      <c r="G59" s="335"/>
      <c r="H59" s="335"/>
      <c r="I59" s="335"/>
      <c r="J59" s="335"/>
      <c r="K59" s="335"/>
      <c r="L59" s="335"/>
      <c r="M59" s="335"/>
      <c r="O59" s="2"/>
    </row>
    <row r="60" spans="2:15" ht="27" customHeight="1" x14ac:dyDescent="0.25">
      <c r="B60" s="2"/>
      <c r="D60" s="350" t="s">
        <v>35</v>
      </c>
      <c r="E60" s="350"/>
      <c r="F60" s="335" t="s">
        <v>1769</v>
      </c>
      <c r="G60" s="335"/>
      <c r="H60" s="335"/>
      <c r="I60" s="335"/>
      <c r="J60" s="335"/>
      <c r="K60" s="335"/>
      <c r="L60" s="335"/>
      <c r="M60" s="335"/>
      <c r="O60" s="2"/>
    </row>
    <row r="61" spans="2:15" ht="27" customHeight="1" x14ac:dyDescent="0.25">
      <c r="B61" s="2"/>
      <c r="D61" s="350" t="s">
        <v>36</v>
      </c>
      <c r="E61" s="350"/>
      <c r="F61" s="335" t="s">
        <v>1770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54</v>
      </c>
      <c r="G71" s="3">
        <v>8</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v>9.9000000000000005E-2</v>
      </c>
      <c r="H82" s="16">
        <v>0.1</v>
      </c>
      <c r="I82" s="16">
        <v>0.19900000000000001</v>
      </c>
      <c r="J82" s="16">
        <v>0.2</v>
      </c>
      <c r="K82" s="16">
        <v>0.29899999999999999</v>
      </c>
      <c r="L82" s="16">
        <v>0.3</v>
      </c>
      <c r="M82" s="16" t="s">
        <v>500</v>
      </c>
      <c r="O82" s="2"/>
      <c r="AE82" s="3" t="s">
        <v>54</v>
      </c>
      <c r="AF82" s="3">
        <v>8</v>
      </c>
      <c r="AG82" s="3">
        <f t="shared" si="0"/>
        <v>1</v>
      </c>
      <c r="AH82" s="3">
        <f>+IF(AG82=0,0,IF(AG82=1,(SUM($AG$75:AG82)-1),1))</f>
        <v>0</v>
      </c>
      <c r="AI82" s="3">
        <f t="shared" si="1"/>
        <v>0</v>
      </c>
      <c r="AJ82" s="3">
        <f t="shared" si="2"/>
        <v>1</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1</v>
      </c>
      <c r="AI83" s="3">
        <f t="shared" si="1"/>
        <v>0</v>
      </c>
      <c r="AJ83" s="3">
        <f t="shared" si="2"/>
        <v>0</v>
      </c>
      <c r="AK83" s="3">
        <f t="shared" si="3"/>
        <v>0</v>
      </c>
    </row>
    <row r="84" spans="2:37" x14ac:dyDescent="0.25">
      <c r="B84" s="2"/>
      <c r="D84" s="351" t="s">
        <v>56</v>
      </c>
      <c r="E84" s="351"/>
      <c r="F84" s="16" t="s">
        <v>500</v>
      </c>
      <c r="G84" s="16">
        <v>0.39900000000000002</v>
      </c>
      <c r="H84" s="16">
        <v>0.4</v>
      </c>
      <c r="I84" s="16">
        <v>0.54900000000000004</v>
      </c>
      <c r="J84" s="16">
        <v>0.55000000000000004</v>
      </c>
      <c r="K84" s="16">
        <v>0.64900000000000002</v>
      </c>
      <c r="L84" s="16">
        <v>0.65</v>
      </c>
      <c r="M84" s="16" t="s">
        <v>500</v>
      </c>
      <c r="O84" s="2"/>
      <c r="AE84" s="3" t="s">
        <v>56</v>
      </c>
      <c r="AF84" s="3">
        <v>10</v>
      </c>
      <c r="AG84" s="3">
        <f t="shared" si="0"/>
        <v>1</v>
      </c>
      <c r="AH84" s="3">
        <f>+IF(AG84=0,0,IF(AG84=1,(SUM($AG$75:AG84)-1),1))</f>
        <v>2</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3</v>
      </c>
      <c r="AI85" s="3">
        <f t="shared" si="1"/>
        <v>0</v>
      </c>
      <c r="AJ85" s="3">
        <f t="shared" si="2"/>
        <v>0</v>
      </c>
      <c r="AK85" s="3">
        <f t="shared" si="3"/>
        <v>0</v>
      </c>
    </row>
    <row r="86" spans="2:37" x14ac:dyDescent="0.25">
      <c r="B86" s="2"/>
      <c r="D86" s="351" t="s">
        <v>58</v>
      </c>
      <c r="E86" s="351"/>
      <c r="F86" s="16" t="s">
        <v>500</v>
      </c>
      <c r="G86" s="16">
        <v>0.69899999999999995</v>
      </c>
      <c r="H86" s="16">
        <v>0.7</v>
      </c>
      <c r="I86" s="16">
        <v>0.79900000000000004</v>
      </c>
      <c r="J86" s="16">
        <v>0.8</v>
      </c>
      <c r="K86" s="16">
        <v>0.999</v>
      </c>
      <c r="L86" s="16">
        <v>1</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487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1771</v>
      </c>
      <c r="G97" s="335"/>
      <c r="H97" s="335"/>
      <c r="I97" s="335"/>
      <c r="J97" s="335"/>
      <c r="K97" s="335"/>
      <c r="L97" s="335"/>
      <c r="M97" s="335"/>
      <c r="O97" s="2"/>
    </row>
    <row r="98" spans="2:15" ht="28.5" customHeight="1" x14ac:dyDescent="0.25">
      <c r="B98" s="2"/>
      <c r="D98" s="350" t="s">
        <v>36</v>
      </c>
      <c r="E98" s="350"/>
      <c r="F98" s="335" t="s">
        <v>1753</v>
      </c>
      <c r="G98" s="335"/>
      <c r="H98" s="335"/>
      <c r="I98" s="335"/>
      <c r="J98" s="335"/>
      <c r="K98" s="335"/>
      <c r="L98" s="335"/>
      <c r="M98" s="335"/>
      <c r="O98" s="2"/>
    </row>
    <row r="99" spans="2:15" ht="3.95" customHeight="1" x14ac:dyDescent="0.25">
      <c r="B99" s="2"/>
      <c r="O99" s="2"/>
    </row>
    <row r="100" spans="2:15" ht="105.75" customHeight="1" x14ac:dyDescent="0.25">
      <c r="B100" s="2"/>
      <c r="D100" s="329" t="s">
        <v>62</v>
      </c>
      <c r="E100" s="330"/>
      <c r="F100" s="331" t="s">
        <v>488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Familia y Comunidades</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78" priority="31">
      <formula>+IF($F$43="no",1,0)</formula>
    </cfRule>
  </conditionalFormatting>
  <conditionalFormatting sqref="F32:M33">
    <cfRule type="expression" dxfId="2877" priority="30">
      <formula>+IF($Q$30="NA",1,0)</formula>
    </cfRule>
  </conditionalFormatting>
  <conditionalFormatting sqref="F33:M33">
    <cfRule type="expression" dxfId="2876" priority="29">
      <formula>+IF($Q$33=0,1,0)</formula>
    </cfRule>
  </conditionalFormatting>
  <conditionalFormatting sqref="F47:M47">
    <cfRule type="expression" dxfId="2875" priority="28">
      <formula>+IF($Q$47=0,1,0)</formula>
    </cfRule>
  </conditionalFormatting>
  <conditionalFormatting sqref="F73:G73">
    <cfRule type="cellIs" dxfId="2874" priority="14" operator="equal">
      <formula>"optimo"</formula>
    </cfRule>
    <cfRule type="cellIs" dxfId="2873" priority="15" operator="equal">
      <formula>"critico"</formula>
    </cfRule>
  </conditionalFormatting>
  <conditionalFormatting sqref="H73:I73">
    <cfRule type="cellIs" dxfId="2872" priority="12" operator="equal">
      <formula>"Adecuado"</formula>
    </cfRule>
    <cfRule type="cellIs" dxfId="2871" priority="13" operator="equal">
      <formula>"en riesgo"</formula>
    </cfRule>
  </conditionalFormatting>
  <conditionalFormatting sqref="J73:K73">
    <cfRule type="cellIs" dxfId="2870" priority="10" operator="equal">
      <formula>"Adecuado"</formula>
    </cfRule>
    <cfRule type="cellIs" dxfId="2869" priority="11" operator="equal">
      <formula>"en riesgo"</formula>
    </cfRule>
  </conditionalFormatting>
  <conditionalFormatting sqref="L73:M73">
    <cfRule type="cellIs" dxfId="2868" priority="8" operator="equal">
      <formula>"optimo"</formula>
    </cfRule>
    <cfRule type="cellIs" dxfId="2867" priority="9" operator="equal">
      <formula>"critico"</formula>
    </cfRule>
  </conditionalFormatting>
  <conditionalFormatting sqref="F75:M86">
    <cfRule type="expression" dxfId="2866" priority="7">
      <formula>+IF($AK75=0,1)</formula>
    </cfRule>
  </conditionalFormatting>
  <conditionalFormatting sqref="F103:G104">
    <cfRule type="expression" dxfId="2865" priority="6">
      <formula>+IF($G$102="No",1,0)</formula>
    </cfRule>
  </conditionalFormatting>
  <conditionalFormatting sqref="F51">
    <cfRule type="expression" dxfId="2864" priority="5">
      <formula>+IF($F$43="no",1,0)</formula>
    </cfRule>
  </conditionalFormatting>
  <conditionalFormatting sqref="I51">
    <cfRule type="expression" dxfId="286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2">
    <tabColor rgb="FF0070C0"/>
  </sheetPr>
  <dimension ref="B1:AV113"/>
  <sheetViews>
    <sheetView zoomScaleNormal="100" workbookViewId="0">
      <selection activeCell="F88" sqref="F88:M88"/>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1361</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482</v>
      </c>
      <c r="G29" s="335"/>
      <c r="H29" s="335"/>
      <c r="I29" s="335"/>
      <c r="J29" s="335"/>
      <c r="K29" s="335"/>
      <c r="L29" s="335"/>
      <c r="M29" s="335"/>
      <c r="O29" s="106"/>
      <c r="P29" s="105" t="s">
        <v>2000</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168</v>
      </c>
      <c r="G31" s="331" t="s">
        <v>169</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32.25" customHeight="1" x14ac:dyDescent="0.25">
      <c r="B35" s="106"/>
      <c r="D35" s="397"/>
      <c r="E35" s="398"/>
      <c r="F35" s="4" t="s">
        <v>1717</v>
      </c>
      <c r="G35" s="331" t="s">
        <v>1593</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Familia y Comunidades</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862" priority="34">
      <formula>+IF($F$43="no",1,0)</formula>
    </cfRule>
  </conditionalFormatting>
  <conditionalFormatting sqref="F32:M33">
    <cfRule type="expression" dxfId="2861" priority="33">
      <formula>+IF($Q$30="NA",1,0)</formula>
    </cfRule>
  </conditionalFormatting>
  <conditionalFormatting sqref="F33:M33">
    <cfRule type="expression" dxfId="2860" priority="32">
      <formula>+IF($Q$33=0,1,0)</formula>
    </cfRule>
  </conditionalFormatting>
  <conditionalFormatting sqref="F47:M47">
    <cfRule type="expression" dxfId="2859" priority="31">
      <formula>+IF($Q$47=0,1,0)</formula>
    </cfRule>
  </conditionalFormatting>
  <conditionalFormatting sqref="W75:W78">
    <cfRule type="expression" dxfId="2858" priority="28">
      <formula>+IF(W$73=0,1,0)</formula>
    </cfRule>
  </conditionalFormatting>
  <conditionalFormatting sqref="Y75:Y78">
    <cfRule type="expression" dxfId="2857" priority="27">
      <formula>+IF(Y$73=0,1,0)</formula>
    </cfRule>
  </conditionalFormatting>
  <conditionalFormatting sqref="AA75:AA78">
    <cfRule type="expression" dxfId="2856" priority="26">
      <formula>+IF(AA$73=0,1,0)</formula>
    </cfRule>
  </conditionalFormatting>
  <conditionalFormatting sqref="AC75:AC78">
    <cfRule type="expression" dxfId="2855" priority="25">
      <formula>+IF(AC$73=0,1,0)</formula>
    </cfRule>
  </conditionalFormatting>
  <conditionalFormatting sqref="S82:S84">
    <cfRule type="expression" dxfId="2854" priority="24">
      <formula>+IF(S$79=0,1,0)</formula>
    </cfRule>
  </conditionalFormatting>
  <conditionalFormatting sqref="U82:U84">
    <cfRule type="expression" dxfId="2853" priority="23">
      <formula>+IF(U$79=0,1,0)</formula>
    </cfRule>
  </conditionalFormatting>
  <conditionalFormatting sqref="W81:W84">
    <cfRule type="expression" dxfId="2852" priority="22">
      <formula>+IF(W$79=0,1,0)</formula>
    </cfRule>
  </conditionalFormatting>
  <conditionalFormatting sqref="Y81:Y84">
    <cfRule type="expression" dxfId="2851" priority="21">
      <formula>+IF(Y$79=0,1,0)</formula>
    </cfRule>
  </conditionalFormatting>
  <conditionalFormatting sqref="AA81:AA84">
    <cfRule type="expression" dxfId="2850" priority="20">
      <formula>+IF(AA$79=0,1,0)</formula>
    </cfRule>
  </conditionalFormatting>
  <conditionalFormatting sqref="AC81:AC84">
    <cfRule type="expression" dxfId="2849" priority="19">
      <formula>+IF(AC$79=0,1,0)</formula>
    </cfRule>
  </conditionalFormatting>
  <conditionalFormatting sqref="F73:G73">
    <cfRule type="cellIs" dxfId="2848" priority="17" operator="equal">
      <formula>"optimo"</formula>
    </cfRule>
    <cfRule type="cellIs" dxfId="2847" priority="18" operator="equal">
      <formula>"critico"</formula>
    </cfRule>
  </conditionalFormatting>
  <conditionalFormatting sqref="H73:I73">
    <cfRule type="cellIs" dxfId="2846" priority="15" operator="equal">
      <formula>"Adecuado"</formula>
    </cfRule>
    <cfRule type="cellIs" dxfId="2845" priority="16" operator="equal">
      <formula>"en riesgo"</formula>
    </cfRule>
  </conditionalFormatting>
  <conditionalFormatting sqref="J73:K73">
    <cfRule type="cellIs" dxfId="2844" priority="13" operator="equal">
      <formula>"Adecuado"</formula>
    </cfRule>
    <cfRule type="cellIs" dxfId="2843" priority="14" operator="equal">
      <formula>"en riesgo"</formula>
    </cfRule>
  </conditionalFormatting>
  <conditionalFormatting sqref="L73:M73">
    <cfRule type="cellIs" dxfId="2842" priority="11" operator="equal">
      <formula>"optimo"</formula>
    </cfRule>
    <cfRule type="cellIs" dxfId="2841" priority="12" operator="equal">
      <formula>"critico"</formula>
    </cfRule>
  </conditionalFormatting>
  <conditionalFormatting sqref="F75:M76">
    <cfRule type="expression" dxfId="2840" priority="10">
      <formula>+IF($AK75=0,1)</formula>
    </cfRule>
  </conditionalFormatting>
  <conditionalFormatting sqref="F103:G104">
    <cfRule type="expression" dxfId="2839" priority="9">
      <formula>+IF($G$102="No",1,0)</formula>
    </cfRule>
  </conditionalFormatting>
  <conditionalFormatting sqref="F51">
    <cfRule type="expression" dxfId="2838" priority="8">
      <formula>+IF($F$43="no",1,0)</formula>
    </cfRule>
  </conditionalFormatting>
  <conditionalFormatting sqref="I51">
    <cfRule type="expression" dxfId="2837" priority="7">
      <formula>+IF($F$51="no",1,0)</formula>
    </cfRule>
  </conditionalFormatting>
  <conditionalFormatting sqref="F77:F86 M77:M86">
    <cfRule type="expression" dxfId="2836" priority="2">
      <formula>+IF($AK77=0,1)</formula>
    </cfRule>
  </conditionalFormatting>
  <conditionalFormatting sqref="G77:L87">
    <cfRule type="expression" dxfId="2835"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tabColor rgb="FF0070C0"/>
  </sheetPr>
  <dimension ref="B1:AV113"/>
  <sheetViews>
    <sheetView topLeftCell="A52"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179</v>
      </c>
      <c r="O10" s="2"/>
    </row>
    <row r="11" spans="2:24" ht="3.95" customHeight="1" x14ac:dyDescent="0.25">
      <c r="B11" s="2"/>
      <c r="D11" s="6"/>
      <c r="O11" s="2"/>
    </row>
    <row r="12" spans="2:24" ht="36" customHeight="1" x14ac:dyDescent="0.25">
      <c r="B12" s="2"/>
      <c r="D12" s="329" t="s">
        <v>5</v>
      </c>
      <c r="E12" s="330"/>
      <c r="F12" s="331" t="s">
        <v>180</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495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0.76</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506</v>
      </c>
      <c r="G59" s="335"/>
      <c r="H59" s="335"/>
      <c r="I59" s="335"/>
      <c r="J59" s="335"/>
      <c r="K59" s="335"/>
      <c r="L59" s="335"/>
      <c r="M59" s="335"/>
      <c r="O59" s="2"/>
    </row>
    <row r="60" spans="2:15" ht="27" customHeight="1" x14ac:dyDescent="0.25">
      <c r="B60" s="2"/>
      <c r="D60" s="350" t="s">
        <v>35</v>
      </c>
      <c r="E60" s="350"/>
      <c r="F60" s="335" t="s">
        <v>507</v>
      </c>
      <c r="G60" s="335"/>
      <c r="H60" s="335"/>
      <c r="I60" s="335"/>
      <c r="J60" s="335"/>
      <c r="K60" s="335"/>
      <c r="L60" s="335"/>
      <c r="M60" s="335"/>
      <c r="O60" s="2"/>
    </row>
    <row r="61" spans="2:15" ht="27" customHeight="1" x14ac:dyDescent="0.25">
      <c r="B61" s="2"/>
      <c r="D61" s="350" t="s">
        <v>36</v>
      </c>
      <c r="E61" s="350"/>
      <c r="F61" s="335" t="s">
        <v>508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v>
      </c>
      <c r="H80" s="16">
        <v>0.501</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0.6</v>
      </c>
      <c r="H86" s="16">
        <v>0.60099999999999998</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52.75" customHeight="1" x14ac:dyDescent="0.25">
      <c r="B88" s="2"/>
      <c r="D88" s="329" t="s">
        <v>59</v>
      </c>
      <c r="E88" s="330"/>
      <c r="F88" s="411" t="s">
        <v>492</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154.5" customHeight="1" x14ac:dyDescent="0.25">
      <c r="B100" s="2"/>
      <c r="D100" s="329" t="s">
        <v>62</v>
      </c>
      <c r="E100" s="330"/>
      <c r="F100" s="411" t="s">
        <v>493</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494</v>
      </c>
      <c r="K103" s="21"/>
      <c r="O103" s="2"/>
    </row>
    <row r="104" spans="2:15" ht="27.75" customHeight="1" x14ac:dyDescent="0.25">
      <c r="B104" s="2"/>
      <c r="D104" s="322"/>
      <c r="E104" s="323"/>
      <c r="F104" s="19" t="s">
        <v>67</v>
      </c>
      <c r="G104" s="356" t="s">
        <v>1757</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Director(a) Nutrición</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34" priority="33">
      <formula>+IF($F$43="no",1,0)</formula>
    </cfRule>
  </conditionalFormatting>
  <conditionalFormatting sqref="F32:M33">
    <cfRule type="expression" dxfId="2833" priority="32">
      <formula>+IF($Q$30="NA",1,0)</formula>
    </cfRule>
  </conditionalFormatting>
  <conditionalFormatting sqref="F33:M33">
    <cfRule type="expression" dxfId="2832" priority="31">
      <formula>+IF($Q$33=0,1,0)</formula>
    </cfRule>
  </conditionalFormatting>
  <conditionalFormatting sqref="F47:M47">
    <cfRule type="expression" dxfId="2831" priority="30">
      <formula>+IF($Q$47=0,1,0)</formula>
    </cfRule>
  </conditionalFormatting>
  <conditionalFormatting sqref="F73:G73">
    <cfRule type="cellIs" dxfId="2830" priority="16" operator="equal">
      <formula>"optimo"</formula>
    </cfRule>
    <cfRule type="cellIs" dxfId="2829" priority="17" operator="equal">
      <formula>"critico"</formula>
    </cfRule>
  </conditionalFormatting>
  <conditionalFormatting sqref="H73:I73">
    <cfRule type="cellIs" dxfId="2828" priority="14" operator="equal">
      <formula>"Adecuado"</formula>
    </cfRule>
    <cfRule type="cellIs" dxfId="2827" priority="15" operator="equal">
      <formula>"en riesgo"</formula>
    </cfRule>
  </conditionalFormatting>
  <conditionalFormatting sqref="J73:K73">
    <cfRule type="cellIs" dxfId="2826" priority="12" operator="equal">
      <formula>"Adecuado"</formula>
    </cfRule>
    <cfRule type="cellIs" dxfId="2825" priority="13" operator="equal">
      <formula>"en riesgo"</formula>
    </cfRule>
  </conditionalFormatting>
  <conditionalFormatting sqref="L73:M73">
    <cfRule type="cellIs" dxfId="2824" priority="10" operator="equal">
      <formula>"optimo"</formula>
    </cfRule>
    <cfRule type="cellIs" dxfId="2823" priority="11" operator="equal">
      <formula>"critico"</formula>
    </cfRule>
  </conditionalFormatting>
  <conditionalFormatting sqref="F75:M86">
    <cfRule type="expression" dxfId="2822" priority="9">
      <formula>+IF($AK75=0,1)</formula>
    </cfRule>
  </conditionalFormatting>
  <conditionalFormatting sqref="F103:G104">
    <cfRule type="expression" dxfId="2821" priority="8">
      <formula>+IF($G$102="No",1,0)</formula>
    </cfRule>
  </conditionalFormatting>
  <conditionalFormatting sqref="F51">
    <cfRule type="expression" dxfId="2820" priority="7">
      <formula>+IF($F$43="no",1,0)</formula>
    </cfRule>
  </conditionalFormatting>
  <conditionalFormatting sqref="I51">
    <cfRule type="expression" dxfId="281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0">
    <tabColor rgb="FF0070C0"/>
  </sheetPr>
  <dimension ref="B1:AV113"/>
  <sheetViews>
    <sheetView topLeftCell="A49" zoomScaleNormal="100" workbookViewId="0">
      <selection activeCell="J86" sqref="J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181</v>
      </c>
      <c r="O10" s="2"/>
    </row>
    <row r="11" spans="2:24" ht="3.95" customHeight="1" x14ac:dyDescent="0.25">
      <c r="B11" s="2"/>
      <c r="D11" s="6"/>
      <c r="O11" s="2"/>
    </row>
    <row r="12" spans="2:24" ht="36" customHeight="1" x14ac:dyDescent="0.25">
      <c r="B12" s="2"/>
      <c r="D12" s="329" t="s">
        <v>5</v>
      </c>
      <c r="E12" s="330"/>
      <c r="F12" s="331" t="s">
        <v>182</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686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2.25" customHeight="1" x14ac:dyDescent="0.25">
      <c r="B59" s="2"/>
      <c r="D59" s="328" t="s">
        <v>34</v>
      </c>
      <c r="E59" s="328"/>
      <c r="F59" s="335" t="s">
        <v>687</v>
      </c>
      <c r="G59" s="335"/>
      <c r="H59" s="335"/>
      <c r="I59" s="335"/>
      <c r="J59" s="335"/>
      <c r="K59" s="335"/>
      <c r="L59" s="335"/>
      <c r="M59" s="335"/>
      <c r="O59" s="2"/>
    </row>
    <row r="60" spans="2:15" ht="27" customHeight="1" x14ac:dyDescent="0.25">
      <c r="B60" s="2"/>
      <c r="D60" s="350" t="s">
        <v>35</v>
      </c>
      <c r="E60" s="350"/>
      <c r="F60" s="335" t="s">
        <v>688</v>
      </c>
      <c r="G60" s="335"/>
      <c r="H60" s="335"/>
      <c r="I60" s="335"/>
      <c r="J60" s="335"/>
      <c r="K60" s="335"/>
      <c r="L60" s="335"/>
      <c r="M60" s="335"/>
      <c r="O60" s="2"/>
    </row>
    <row r="61" spans="2:15" ht="27" customHeight="1" x14ac:dyDescent="0.25">
      <c r="B61" s="2"/>
      <c r="D61" s="350" t="s">
        <v>36</v>
      </c>
      <c r="E61" s="350"/>
      <c r="F61" s="335" t="s">
        <v>689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316.5" customHeight="1" x14ac:dyDescent="0.25">
      <c r="B88" s="2"/>
      <c r="D88" s="329" t="s">
        <v>59</v>
      </c>
      <c r="E88" s="330"/>
      <c r="F88" s="411" t="s">
        <v>646</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250.5" customHeight="1" x14ac:dyDescent="0.25">
      <c r="B100" s="2"/>
      <c r="D100" s="329" t="s">
        <v>62</v>
      </c>
      <c r="E100" s="330"/>
      <c r="F100" s="411" t="s">
        <v>648</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647</v>
      </c>
      <c r="K103" s="21"/>
      <c r="O103" s="2"/>
    </row>
    <row r="104" spans="2:15" ht="27.75" customHeight="1" x14ac:dyDescent="0.25">
      <c r="B104" s="2"/>
      <c r="D104" s="322"/>
      <c r="E104" s="323"/>
      <c r="F104" s="19" t="s">
        <v>67</v>
      </c>
      <c r="G104" s="356" t="s">
        <v>182</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Director(a) Nutrición</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18" priority="34">
      <formula>+IF($F$43="no",1,0)</formula>
    </cfRule>
  </conditionalFormatting>
  <conditionalFormatting sqref="F32:M33">
    <cfRule type="expression" dxfId="2817" priority="33">
      <formula>+IF($Q$30="NA",1,0)</formula>
    </cfRule>
  </conditionalFormatting>
  <conditionalFormatting sqref="F33:M33">
    <cfRule type="expression" dxfId="2816" priority="32">
      <formula>+IF($Q$33=0,1,0)</formula>
    </cfRule>
  </conditionalFormatting>
  <conditionalFormatting sqref="F47:M47">
    <cfRule type="expression" dxfId="2815" priority="31">
      <formula>+IF($Q$47=0,1,0)</formula>
    </cfRule>
  </conditionalFormatting>
  <conditionalFormatting sqref="F73:G73">
    <cfRule type="cellIs" dxfId="2814" priority="17" operator="equal">
      <formula>"optimo"</formula>
    </cfRule>
    <cfRule type="cellIs" dxfId="2813" priority="18" operator="equal">
      <formula>"critico"</formula>
    </cfRule>
  </conditionalFormatting>
  <conditionalFormatting sqref="H73:I73">
    <cfRule type="cellIs" dxfId="2812" priority="15" operator="equal">
      <formula>"Adecuado"</formula>
    </cfRule>
    <cfRule type="cellIs" dxfId="2811" priority="16" operator="equal">
      <formula>"en riesgo"</formula>
    </cfRule>
  </conditionalFormatting>
  <conditionalFormatting sqref="J73:K73">
    <cfRule type="cellIs" dxfId="2810" priority="13" operator="equal">
      <formula>"Adecuado"</formula>
    </cfRule>
    <cfRule type="cellIs" dxfId="2809" priority="14" operator="equal">
      <formula>"en riesgo"</formula>
    </cfRule>
  </conditionalFormatting>
  <conditionalFormatting sqref="L73:M73">
    <cfRule type="cellIs" dxfId="2808" priority="11" operator="equal">
      <formula>"optimo"</formula>
    </cfRule>
    <cfRule type="cellIs" dxfId="2807" priority="12" operator="equal">
      <formula>"critico"</formula>
    </cfRule>
  </conditionalFormatting>
  <conditionalFormatting sqref="F75:M86">
    <cfRule type="expression" dxfId="2806" priority="10">
      <formula>+IF($AK75=0,1)</formula>
    </cfRule>
  </conditionalFormatting>
  <conditionalFormatting sqref="F103:G103 F104">
    <cfRule type="expression" dxfId="2805" priority="9">
      <formula>+IF($G$102="No",1,0)</formula>
    </cfRule>
  </conditionalFormatting>
  <conditionalFormatting sqref="F51">
    <cfRule type="expression" dxfId="2804" priority="8">
      <formula>+IF($F$43="no",1,0)</formula>
    </cfRule>
  </conditionalFormatting>
  <conditionalFormatting sqref="I51">
    <cfRule type="expression" dxfId="2803" priority="7">
      <formula>+IF($F$51="no",1,0)</formula>
    </cfRule>
  </conditionalFormatting>
  <conditionalFormatting sqref="G104">
    <cfRule type="expression" dxfId="2802"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rgb="FF0070C0"/>
  </sheetPr>
  <dimension ref="B1:AV113"/>
  <sheetViews>
    <sheetView topLeftCell="A55" zoomScaleNormal="10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183</v>
      </c>
      <c r="O10" s="2"/>
    </row>
    <row r="11" spans="2:24" ht="3.95" customHeight="1" x14ac:dyDescent="0.25">
      <c r="B11" s="2"/>
      <c r="D11" s="6"/>
      <c r="O11" s="2"/>
    </row>
    <row r="12" spans="2:24" ht="36" customHeight="1" x14ac:dyDescent="0.25">
      <c r="B12" s="2"/>
      <c r="D12" s="329" t="s">
        <v>5</v>
      </c>
      <c r="E12" s="330"/>
      <c r="F12" s="331" t="s">
        <v>658</v>
      </c>
      <c r="G12" s="332"/>
      <c r="H12" s="332"/>
      <c r="I12" s="332"/>
      <c r="J12" s="332"/>
      <c r="K12" s="332"/>
      <c r="L12" s="332"/>
      <c r="M12" s="333"/>
      <c r="O12" s="2"/>
      <c r="W12" s="3" t="str">
        <f>+F23</f>
        <v>Mensual</v>
      </c>
      <c r="X12" s="3" t="str">
        <f>+F71</f>
        <v>Enero</v>
      </c>
    </row>
    <row r="13" spans="2:24" ht="3.95" customHeight="1" x14ac:dyDescent="0.25">
      <c r="B13" s="2"/>
      <c r="O13" s="2"/>
    </row>
    <row r="14" spans="2:24" ht="36" customHeight="1" x14ac:dyDescent="0.25">
      <c r="B14" s="2"/>
      <c r="D14" s="329" t="s">
        <v>6</v>
      </c>
      <c r="E14" s="330"/>
      <c r="F14" s="331" t="s">
        <v>1878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22000</v>
      </c>
      <c r="G22" s="328" t="s">
        <v>9</v>
      </c>
      <c r="H22" s="328"/>
      <c r="I22" s="8">
        <v>22000</v>
      </c>
      <c r="K22" s="328" t="s">
        <v>10</v>
      </c>
      <c r="L22" s="328"/>
      <c r="M22" s="9" t="s">
        <v>496</v>
      </c>
      <c r="O22" s="2"/>
    </row>
    <row r="23" spans="2:17" ht="19.5" customHeight="1" x14ac:dyDescent="0.25">
      <c r="B23" s="2"/>
      <c r="D23" s="328" t="s">
        <v>11</v>
      </c>
      <c r="E23" s="328"/>
      <c r="F23" s="4" t="s">
        <v>84</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88000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3" customHeight="1" x14ac:dyDescent="0.25">
      <c r="B59" s="2"/>
      <c r="D59" s="328" t="s">
        <v>34</v>
      </c>
      <c r="E59" s="328"/>
      <c r="F59" s="335" t="s">
        <v>1917</v>
      </c>
      <c r="G59" s="335"/>
      <c r="H59" s="335"/>
      <c r="I59" s="335"/>
      <c r="J59" s="335"/>
      <c r="K59" s="335"/>
      <c r="L59" s="335"/>
      <c r="M59" s="335"/>
      <c r="O59" s="2"/>
    </row>
    <row r="60" spans="2:15" ht="27" customHeight="1" x14ac:dyDescent="0.25">
      <c r="B60" s="2"/>
      <c r="D60" s="350" t="s">
        <v>35</v>
      </c>
      <c r="E60" s="350"/>
      <c r="F60" s="335" t="s">
        <v>1871</v>
      </c>
      <c r="G60" s="335"/>
      <c r="H60" s="335"/>
      <c r="I60" s="335"/>
      <c r="J60" s="335"/>
      <c r="K60" s="335"/>
      <c r="L60" s="335"/>
      <c r="M60" s="335"/>
      <c r="O60" s="2"/>
    </row>
    <row r="61" spans="2:15" ht="27" customHeight="1" x14ac:dyDescent="0.25">
      <c r="B61" s="2"/>
      <c r="D61" s="350" t="s">
        <v>36</v>
      </c>
      <c r="E61" s="350"/>
      <c r="F61" s="335" t="s">
        <v>1916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0.03</v>
      </c>
      <c r="H75" s="16">
        <v>3.1E-2</v>
      </c>
      <c r="I75" s="16">
        <v>3.9E-2</v>
      </c>
      <c r="J75" s="16">
        <v>0.04</v>
      </c>
      <c r="K75" s="16">
        <v>4.9000000000000002E-2</v>
      </c>
      <c r="L75" s="16">
        <v>0.05</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0.05</v>
      </c>
      <c r="H76" s="16">
        <v>5.1000000000000004E-2</v>
      </c>
      <c r="I76" s="16">
        <v>8.8999999999999996E-2</v>
      </c>
      <c r="J76" s="16">
        <v>0.09</v>
      </c>
      <c r="K76" s="16">
        <v>0.109</v>
      </c>
      <c r="L76" s="16">
        <v>0.11</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0.11</v>
      </c>
      <c r="H77" s="16">
        <v>0.111</v>
      </c>
      <c r="I77" s="16">
        <v>0.14899999999999999</v>
      </c>
      <c r="J77" s="16">
        <v>0.15</v>
      </c>
      <c r="K77" s="16">
        <v>0.17899999999999999</v>
      </c>
      <c r="L77" s="16">
        <v>0.18</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0.18</v>
      </c>
      <c r="H78" s="16">
        <v>0.18099999999999999</v>
      </c>
      <c r="I78" s="16">
        <v>0.249</v>
      </c>
      <c r="J78" s="16">
        <v>0.25</v>
      </c>
      <c r="K78" s="16">
        <v>0.26900000000000002</v>
      </c>
      <c r="L78" s="16">
        <v>0.27</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0.27</v>
      </c>
      <c r="H79" s="16">
        <v>0.27100000000000002</v>
      </c>
      <c r="I79" s="16">
        <v>0.36899999999999999</v>
      </c>
      <c r="J79" s="16">
        <v>0.37</v>
      </c>
      <c r="K79" s="16">
        <v>0.39900000000000002</v>
      </c>
      <c r="L79" s="16">
        <v>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0.4</v>
      </c>
      <c r="H80" s="16">
        <v>0.40100000000000002</v>
      </c>
      <c r="I80" s="16">
        <v>0.44900000000000001</v>
      </c>
      <c r="J80" s="16">
        <v>0.45</v>
      </c>
      <c r="K80" s="16">
        <v>0.46899999999999997</v>
      </c>
      <c r="L80" s="16">
        <v>0.47</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0.47</v>
      </c>
      <c r="H81" s="16">
        <v>0.47099999999999997</v>
      </c>
      <c r="I81" s="16">
        <v>0.57899999999999996</v>
      </c>
      <c r="J81" s="16">
        <v>0.57999999999999996</v>
      </c>
      <c r="K81" s="16">
        <v>0.59899999999999998</v>
      </c>
      <c r="L81" s="16">
        <v>0.6</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v>
      </c>
      <c r="H82" s="16">
        <v>0.60099999999999998</v>
      </c>
      <c r="I82" s="16">
        <v>0.65900000000000003</v>
      </c>
      <c r="J82" s="16">
        <v>0.66</v>
      </c>
      <c r="K82" s="16">
        <v>0.68899999999999995</v>
      </c>
      <c r="L82" s="16">
        <v>0.69</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0.69</v>
      </c>
      <c r="H83" s="16">
        <v>0.69099999999999995</v>
      </c>
      <c r="I83" s="16">
        <v>0.77900000000000003</v>
      </c>
      <c r="J83" s="16">
        <v>0.78</v>
      </c>
      <c r="K83" s="16">
        <v>0.79900000000000004</v>
      </c>
      <c r="L83" s="16">
        <v>0.8</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0.8</v>
      </c>
      <c r="H84" s="16">
        <v>0.80100000000000005</v>
      </c>
      <c r="I84" s="16">
        <v>0.91900000000000004</v>
      </c>
      <c r="J84" s="16">
        <v>0.92</v>
      </c>
      <c r="K84" s="16">
        <v>0.93899999999999995</v>
      </c>
      <c r="L84" s="16">
        <v>0.94</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0.94</v>
      </c>
      <c r="H85" s="16">
        <v>0.94099999999999995</v>
      </c>
      <c r="I85" s="16">
        <v>0.96899999999999997</v>
      </c>
      <c r="J85" s="16">
        <v>0.97</v>
      </c>
      <c r="K85" s="16">
        <v>0.999</v>
      </c>
      <c r="L85" s="16">
        <v>1</v>
      </c>
      <c r="M85" s="16"/>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t="s">
        <v>512</v>
      </c>
      <c r="H86" s="16" t="s">
        <v>512</v>
      </c>
      <c r="I86" s="16" t="s">
        <v>512</v>
      </c>
      <c r="J86" s="16" t="s">
        <v>512</v>
      </c>
      <c r="K86" s="16" t="s">
        <v>512</v>
      </c>
      <c r="L86" s="16" t="s">
        <v>512</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17.75" customHeight="1" x14ac:dyDescent="0.25">
      <c r="B88" s="2"/>
      <c r="D88" s="329" t="s">
        <v>59</v>
      </c>
      <c r="E88" s="330"/>
      <c r="F88" s="411" t="s">
        <v>1918</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1872</v>
      </c>
      <c r="G97" s="335"/>
      <c r="H97" s="335"/>
      <c r="I97" s="335"/>
      <c r="J97" s="335"/>
      <c r="K97" s="335"/>
      <c r="L97" s="335"/>
      <c r="M97" s="335"/>
      <c r="O97" s="2"/>
    </row>
    <row r="98" spans="2:15" ht="28.5" customHeight="1" x14ac:dyDescent="0.25">
      <c r="B98" s="2"/>
      <c r="D98" s="350" t="s">
        <v>36</v>
      </c>
      <c r="E98" s="350"/>
      <c r="F98" s="335" t="s">
        <v>1919</v>
      </c>
      <c r="G98" s="335"/>
      <c r="H98" s="335"/>
      <c r="I98" s="335"/>
      <c r="J98" s="335"/>
      <c r="K98" s="335"/>
      <c r="L98" s="335"/>
      <c r="M98" s="335"/>
      <c r="O98" s="2"/>
    </row>
    <row r="99" spans="2:15" ht="3.95" customHeight="1" x14ac:dyDescent="0.25">
      <c r="B99" s="2"/>
      <c r="O99" s="2"/>
    </row>
    <row r="100" spans="2:15" ht="122.25" customHeight="1" x14ac:dyDescent="0.25">
      <c r="B100" s="2"/>
      <c r="D100" s="329" t="s">
        <v>62</v>
      </c>
      <c r="E100" s="330"/>
      <c r="F100" s="331" t="s">
        <v>650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1874</v>
      </c>
      <c r="K103" s="21"/>
      <c r="O103" s="2"/>
    </row>
    <row r="104" spans="2:15" ht="27.75" customHeight="1" x14ac:dyDescent="0.25">
      <c r="B104" s="2"/>
      <c r="D104" s="322"/>
      <c r="E104" s="323"/>
      <c r="F104" s="19" t="s">
        <v>67</v>
      </c>
      <c r="G104" s="324" t="s">
        <v>1873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801" priority="31">
      <formula>+IF($F$43="no",1,0)</formula>
    </cfRule>
  </conditionalFormatting>
  <conditionalFormatting sqref="F32:M33">
    <cfRule type="expression" dxfId="2800" priority="30">
      <formula>+IF($Q$30="NA",1,0)</formula>
    </cfRule>
  </conditionalFormatting>
  <conditionalFormatting sqref="F33:M33">
    <cfRule type="expression" dxfId="2799" priority="29">
      <formula>+IF($Q$33=0,1,0)</formula>
    </cfRule>
  </conditionalFormatting>
  <conditionalFormatting sqref="F47:M47">
    <cfRule type="expression" dxfId="2798" priority="28">
      <formula>+IF($Q$47=0,1,0)</formula>
    </cfRule>
  </conditionalFormatting>
  <conditionalFormatting sqref="F73:G73">
    <cfRule type="cellIs" dxfId="2797" priority="14" operator="equal">
      <formula>"optimo"</formula>
    </cfRule>
    <cfRule type="cellIs" dxfId="2796" priority="15" operator="equal">
      <formula>"critico"</formula>
    </cfRule>
  </conditionalFormatting>
  <conditionalFormatting sqref="H73:I73">
    <cfRule type="cellIs" dxfId="2795" priority="12" operator="equal">
      <formula>"Adecuado"</formula>
    </cfRule>
    <cfRule type="cellIs" dxfId="2794" priority="13" operator="equal">
      <formula>"en riesgo"</formula>
    </cfRule>
  </conditionalFormatting>
  <conditionalFormatting sqref="J73:K73">
    <cfRule type="cellIs" dxfId="2793" priority="10" operator="equal">
      <formula>"Adecuado"</formula>
    </cfRule>
    <cfRule type="cellIs" dxfId="2792" priority="11" operator="equal">
      <formula>"en riesgo"</formula>
    </cfRule>
  </conditionalFormatting>
  <conditionalFormatting sqref="L73:M73">
    <cfRule type="cellIs" dxfId="2791" priority="8" operator="equal">
      <formula>"optimo"</formula>
    </cfRule>
    <cfRule type="cellIs" dxfId="2790" priority="9" operator="equal">
      <formula>"critico"</formula>
    </cfRule>
  </conditionalFormatting>
  <conditionalFormatting sqref="F75:M86">
    <cfRule type="expression" dxfId="2789" priority="7">
      <formula>+IF($AK75=0,1)</formula>
    </cfRule>
  </conditionalFormatting>
  <conditionalFormatting sqref="F103:G104">
    <cfRule type="expression" dxfId="2788" priority="6">
      <formula>+IF($G$102="No",1,0)</formula>
    </cfRule>
  </conditionalFormatting>
  <conditionalFormatting sqref="F51">
    <cfRule type="expression" dxfId="2787" priority="5">
      <formula>+IF($F$43="no",1,0)</formula>
    </cfRule>
  </conditionalFormatting>
  <conditionalFormatting sqref="I51">
    <cfRule type="expression" dxfId="278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rgb="FF0070C0"/>
  </sheetPr>
  <dimension ref="B1:AV113"/>
  <sheetViews>
    <sheetView topLeftCell="A55" zoomScaleNormal="100" workbookViewId="0">
      <selection activeCell="L85" sqref="L85"/>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184</v>
      </c>
      <c r="O10" s="2"/>
    </row>
    <row r="11" spans="2:24" ht="3.95" customHeight="1" x14ac:dyDescent="0.25">
      <c r="B11" s="2"/>
      <c r="D11" s="6"/>
      <c r="O11" s="2"/>
    </row>
    <row r="12" spans="2:24" ht="36" customHeight="1" x14ac:dyDescent="0.25">
      <c r="B12" s="2"/>
      <c r="D12" s="329" t="s">
        <v>5</v>
      </c>
      <c r="E12" s="330"/>
      <c r="F12" s="331" t="s">
        <v>659</v>
      </c>
      <c r="G12" s="332"/>
      <c r="H12" s="332"/>
      <c r="I12" s="332"/>
      <c r="J12" s="332"/>
      <c r="K12" s="332"/>
      <c r="L12" s="332"/>
      <c r="M12" s="333"/>
      <c r="O12" s="2"/>
      <c r="W12" s="3" t="str">
        <f>+F23</f>
        <v>Mensual</v>
      </c>
      <c r="X12" s="3" t="str">
        <f>+F71</f>
        <v>Febrero</v>
      </c>
    </row>
    <row r="13" spans="2:24" ht="3.95" customHeight="1" x14ac:dyDescent="0.25">
      <c r="B13" s="2"/>
      <c r="O13" s="2"/>
    </row>
    <row r="14" spans="2:24" ht="36" customHeight="1" x14ac:dyDescent="0.25">
      <c r="B14" s="2"/>
      <c r="D14" s="329" t="s">
        <v>6</v>
      </c>
      <c r="E14" s="330"/>
      <c r="F14" s="331" t="s">
        <v>1925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22000</v>
      </c>
      <c r="G22" s="328" t="s">
        <v>9</v>
      </c>
      <c r="H22" s="328"/>
      <c r="I22" s="8">
        <v>22000</v>
      </c>
      <c r="K22" s="328" t="s">
        <v>10</v>
      </c>
      <c r="L22" s="328"/>
      <c r="M22" s="9" t="s">
        <v>496</v>
      </c>
      <c r="O22" s="2"/>
    </row>
    <row r="23" spans="2:17" ht="19.5" customHeight="1" x14ac:dyDescent="0.25">
      <c r="B23" s="2"/>
      <c r="D23" s="328" t="s">
        <v>11</v>
      </c>
      <c r="E23" s="328"/>
      <c r="F23" s="4" t="s">
        <v>84</v>
      </c>
      <c r="G23" s="328" t="s">
        <v>12</v>
      </c>
      <c r="H23" s="328"/>
      <c r="I23" s="4" t="s">
        <v>649</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88000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1923</v>
      </c>
      <c r="G59" s="335"/>
      <c r="H59" s="335"/>
      <c r="I59" s="335"/>
      <c r="J59" s="335"/>
      <c r="K59" s="335"/>
      <c r="L59" s="335"/>
      <c r="M59" s="335"/>
      <c r="O59" s="2"/>
    </row>
    <row r="60" spans="2:15" ht="27" customHeight="1" x14ac:dyDescent="0.25">
      <c r="B60" s="2"/>
      <c r="D60" s="350" t="s">
        <v>35</v>
      </c>
      <c r="E60" s="350"/>
      <c r="F60" s="335" t="s">
        <v>1924</v>
      </c>
      <c r="G60" s="335"/>
      <c r="H60" s="335"/>
      <c r="I60" s="335"/>
      <c r="J60" s="335"/>
      <c r="K60" s="335"/>
      <c r="L60" s="335"/>
      <c r="M60" s="335"/>
      <c r="O60" s="2"/>
    </row>
    <row r="61" spans="2:15" ht="27" customHeight="1" x14ac:dyDescent="0.25">
      <c r="B61" s="2"/>
      <c r="D61" s="350" t="s">
        <v>36</v>
      </c>
      <c r="E61" s="350"/>
      <c r="F61" s="335" t="s">
        <v>1920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40</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c r="G76" s="16">
        <v>0.03</v>
      </c>
      <c r="H76" s="16">
        <v>3.1E-2</v>
      </c>
      <c r="I76" s="16">
        <v>4.9000000000000002E-2</v>
      </c>
      <c r="J76" s="16">
        <v>0.05</v>
      </c>
      <c r="K76" s="16">
        <v>5.8999999999999997E-2</v>
      </c>
      <c r="L76" s="16">
        <v>0.06</v>
      </c>
      <c r="M76" s="16"/>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51" t="s">
        <v>47</v>
      </c>
      <c r="E77" s="351"/>
      <c r="F77" s="16"/>
      <c r="G77" s="16">
        <v>0.06</v>
      </c>
      <c r="H77" s="16">
        <v>6.0999999999999999E-2</v>
      </c>
      <c r="I77" s="16">
        <v>8.8999999999999996E-2</v>
      </c>
      <c r="J77" s="16">
        <v>0.09</v>
      </c>
      <c r="K77" s="16">
        <v>0.11899999999999999</v>
      </c>
      <c r="L77" s="16">
        <v>0.12</v>
      </c>
      <c r="M77" s="16"/>
      <c r="O77" s="2"/>
      <c r="AE77" s="3" t="s">
        <v>47</v>
      </c>
      <c r="AF77" s="3">
        <v>3</v>
      </c>
      <c r="AG77" s="3">
        <f t="shared" si="0"/>
        <v>1</v>
      </c>
      <c r="AH77" s="3">
        <f>+IF(AG77=0,0,IF(AG77=1,(SUM($AG$75:AG77)-1),1))</f>
        <v>1</v>
      </c>
      <c r="AI77" s="3">
        <f t="shared" si="1"/>
        <v>1</v>
      </c>
      <c r="AJ77" s="3">
        <f t="shared" si="2"/>
        <v>0</v>
      </c>
      <c r="AK77" s="3">
        <f t="shared" si="3"/>
        <v>1</v>
      </c>
    </row>
    <row r="78" spans="2:37" x14ac:dyDescent="0.25">
      <c r="B78" s="2"/>
      <c r="D78" s="351" t="s">
        <v>48</v>
      </c>
      <c r="E78" s="351"/>
      <c r="F78" s="16"/>
      <c r="G78" s="16">
        <v>0.12</v>
      </c>
      <c r="H78" s="16">
        <v>0.121</v>
      </c>
      <c r="I78" s="16">
        <v>0.14899999999999999</v>
      </c>
      <c r="J78" s="16">
        <v>0.15</v>
      </c>
      <c r="K78" s="16">
        <v>0.19900000000000001</v>
      </c>
      <c r="L78" s="16">
        <v>0.2</v>
      </c>
      <c r="M78" s="16"/>
      <c r="O78" s="2"/>
      <c r="AE78" s="3" t="s">
        <v>48</v>
      </c>
      <c r="AF78" s="3">
        <v>4</v>
      </c>
      <c r="AG78" s="3">
        <f t="shared" si="0"/>
        <v>1</v>
      </c>
      <c r="AH78" s="3">
        <f>+IF(AG78=0,0,IF(AG78=1,(SUM($AG$75:AG78)-1),1))</f>
        <v>2</v>
      </c>
      <c r="AI78" s="3">
        <f t="shared" si="1"/>
        <v>1</v>
      </c>
      <c r="AJ78" s="3">
        <f t="shared" si="2"/>
        <v>0</v>
      </c>
      <c r="AK78" s="3">
        <f t="shared" si="3"/>
        <v>1</v>
      </c>
    </row>
    <row r="79" spans="2:37" x14ac:dyDescent="0.25">
      <c r="B79" s="2"/>
      <c r="D79" s="351" t="s">
        <v>49</v>
      </c>
      <c r="E79" s="351"/>
      <c r="F79" s="16"/>
      <c r="G79" s="16">
        <v>0.2</v>
      </c>
      <c r="H79" s="16">
        <v>0.20100000000000001</v>
      </c>
      <c r="I79" s="16">
        <v>0.249</v>
      </c>
      <c r="J79" s="16">
        <v>0.25</v>
      </c>
      <c r="K79" s="16">
        <v>0.31900000000000001</v>
      </c>
      <c r="L79" s="16">
        <v>0.32</v>
      </c>
      <c r="M79" s="16"/>
      <c r="O79" s="2"/>
      <c r="AE79" s="3" t="s">
        <v>49</v>
      </c>
      <c r="AF79" s="3">
        <v>5</v>
      </c>
      <c r="AG79" s="3">
        <f t="shared" si="0"/>
        <v>1</v>
      </c>
      <c r="AH79" s="3">
        <f>+IF(AG79=0,0,IF(AG79=1,(SUM($AG$75:AG79)-1),1))</f>
        <v>3</v>
      </c>
      <c r="AI79" s="3">
        <f t="shared" si="1"/>
        <v>1</v>
      </c>
      <c r="AJ79" s="3">
        <f t="shared" si="2"/>
        <v>0</v>
      </c>
      <c r="AK79" s="3">
        <f t="shared" si="3"/>
        <v>1</v>
      </c>
    </row>
    <row r="80" spans="2:37" x14ac:dyDescent="0.25">
      <c r="B80" s="2"/>
      <c r="D80" s="351" t="s">
        <v>50</v>
      </c>
      <c r="E80" s="351"/>
      <c r="F80" s="16"/>
      <c r="G80" s="16">
        <v>0.32</v>
      </c>
      <c r="H80" s="16">
        <v>0.32100000000000001</v>
      </c>
      <c r="I80" s="16">
        <v>0.34899999999999998</v>
      </c>
      <c r="J80" s="16">
        <v>0.35</v>
      </c>
      <c r="K80" s="16">
        <v>0.38900000000000001</v>
      </c>
      <c r="L80" s="16">
        <v>0.39</v>
      </c>
      <c r="M80" s="16"/>
      <c r="O80" s="2"/>
      <c r="AE80" s="3" t="s">
        <v>50</v>
      </c>
      <c r="AF80" s="3">
        <v>6</v>
      </c>
      <c r="AG80" s="3">
        <f t="shared" si="0"/>
        <v>1</v>
      </c>
      <c r="AH80" s="3">
        <f>+IF(AG80=0,0,IF(AG80=1,(SUM($AG$75:AG80)-1),1))</f>
        <v>4</v>
      </c>
      <c r="AI80" s="3">
        <f t="shared" si="1"/>
        <v>1</v>
      </c>
      <c r="AJ80" s="3">
        <f t="shared" si="2"/>
        <v>0</v>
      </c>
      <c r="AK80" s="3">
        <f t="shared" si="3"/>
        <v>1</v>
      </c>
    </row>
    <row r="81" spans="2:37" x14ac:dyDescent="0.25">
      <c r="B81" s="2"/>
      <c r="D81" s="351" t="s">
        <v>53</v>
      </c>
      <c r="E81" s="351"/>
      <c r="F81" s="16"/>
      <c r="G81" s="16">
        <v>0.39</v>
      </c>
      <c r="H81" s="16">
        <v>0.39100000000000001</v>
      </c>
      <c r="I81" s="16">
        <v>0.44900000000000001</v>
      </c>
      <c r="J81" s="16">
        <v>0.45</v>
      </c>
      <c r="K81" s="16">
        <v>0.50900000000000001</v>
      </c>
      <c r="L81" s="16">
        <v>0.51</v>
      </c>
      <c r="M81" s="16"/>
      <c r="O81" s="2"/>
      <c r="AE81" s="3" t="s">
        <v>53</v>
      </c>
      <c r="AF81" s="3">
        <v>7</v>
      </c>
      <c r="AG81" s="3">
        <f t="shared" si="0"/>
        <v>1</v>
      </c>
      <c r="AH81" s="3">
        <f>+IF(AG81=0,0,IF(AG81=1,(SUM($AG$75:AG81)-1),1))</f>
        <v>5</v>
      </c>
      <c r="AI81" s="3">
        <f t="shared" si="1"/>
        <v>1</v>
      </c>
      <c r="AJ81" s="3">
        <f t="shared" si="2"/>
        <v>0</v>
      </c>
      <c r="AK81" s="3">
        <f t="shared" si="3"/>
        <v>1</v>
      </c>
    </row>
    <row r="82" spans="2:37" x14ac:dyDescent="0.25">
      <c r="B82" s="2"/>
      <c r="D82" s="351" t="s">
        <v>54</v>
      </c>
      <c r="E82" s="351"/>
      <c r="F82" s="16"/>
      <c r="G82" s="16">
        <v>0.51</v>
      </c>
      <c r="H82" s="16">
        <v>0.51100000000000001</v>
      </c>
      <c r="I82" s="16">
        <v>0.53900000000000003</v>
      </c>
      <c r="J82" s="16">
        <v>0.54</v>
      </c>
      <c r="K82" s="16">
        <v>0.57899999999999996</v>
      </c>
      <c r="L82" s="16">
        <v>0.57999999999999996</v>
      </c>
      <c r="M82" s="16"/>
      <c r="O82" s="2"/>
      <c r="AE82" s="3" t="s">
        <v>54</v>
      </c>
      <c r="AF82" s="3">
        <v>8</v>
      </c>
      <c r="AG82" s="3">
        <f t="shared" si="0"/>
        <v>1</v>
      </c>
      <c r="AH82" s="3">
        <f>+IF(AG82=0,0,IF(AG82=1,(SUM($AG$75:AG82)-1),1))</f>
        <v>6</v>
      </c>
      <c r="AI82" s="3">
        <f t="shared" si="1"/>
        <v>1</v>
      </c>
      <c r="AJ82" s="3">
        <f t="shared" si="2"/>
        <v>0</v>
      </c>
      <c r="AK82" s="3">
        <f t="shared" si="3"/>
        <v>1</v>
      </c>
    </row>
    <row r="83" spans="2:37" x14ac:dyDescent="0.25">
      <c r="B83" s="2"/>
      <c r="D83" s="351" t="s">
        <v>55</v>
      </c>
      <c r="E83" s="351"/>
      <c r="F83" s="16"/>
      <c r="G83" s="16">
        <v>0.57999999999999996</v>
      </c>
      <c r="H83" s="16">
        <v>0.58099999999999996</v>
      </c>
      <c r="I83" s="16">
        <v>0.629</v>
      </c>
      <c r="J83" s="16">
        <v>0.63</v>
      </c>
      <c r="K83" s="16">
        <v>0.68899999999999995</v>
      </c>
      <c r="L83" s="16">
        <v>0.69</v>
      </c>
      <c r="M83" s="16"/>
      <c r="O83" s="2"/>
      <c r="AE83" s="3" t="s">
        <v>55</v>
      </c>
      <c r="AF83" s="3">
        <v>9</v>
      </c>
      <c r="AG83" s="3">
        <f t="shared" si="0"/>
        <v>1</v>
      </c>
      <c r="AH83" s="3">
        <f>+IF(AG83=0,0,IF(AG83=1,(SUM($AG$75:AG83)-1),1))</f>
        <v>7</v>
      </c>
      <c r="AI83" s="3">
        <f t="shared" si="1"/>
        <v>1</v>
      </c>
      <c r="AJ83" s="3">
        <f t="shared" si="2"/>
        <v>0</v>
      </c>
      <c r="AK83" s="3">
        <f t="shared" si="3"/>
        <v>1</v>
      </c>
    </row>
    <row r="84" spans="2:37" x14ac:dyDescent="0.25">
      <c r="B84" s="2"/>
      <c r="D84" s="351" t="s">
        <v>56</v>
      </c>
      <c r="E84" s="351"/>
      <c r="F84" s="16"/>
      <c r="G84" s="16">
        <v>0.69</v>
      </c>
      <c r="H84" s="16">
        <v>0.69099999999999995</v>
      </c>
      <c r="I84" s="16">
        <v>0.77900000000000003</v>
      </c>
      <c r="J84" s="16">
        <v>0.78</v>
      </c>
      <c r="K84" s="16">
        <v>0.85899999999999999</v>
      </c>
      <c r="L84" s="16">
        <v>0.86</v>
      </c>
      <c r="M84" s="16"/>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51" t="s">
        <v>57</v>
      </c>
      <c r="E85" s="351"/>
      <c r="F85" s="16"/>
      <c r="G85" s="16">
        <v>0.86</v>
      </c>
      <c r="H85" s="16">
        <v>0.86099999999999999</v>
      </c>
      <c r="I85" s="16">
        <v>0.89900000000000002</v>
      </c>
      <c r="J85" s="16">
        <v>0.9</v>
      </c>
      <c r="K85" s="16">
        <v>0.999</v>
      </c>
      <c r="L85" s="16">
        <v>1</v>
      </c>
      <c r="M85" s="16"/>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51" t="s">
        <v>58</v>
      </c>
      <c r="E86" s="351"/>
      <c r="F86" s="16" t="s">
        <v>500</v>
      </c>
      <c r="G86" s="16" t="s">
        <v>512</v>
      </c>
      <c r="H86" s="16" t="s">
        <v>512</v>
      </c>
      <c r="I86" s="16" t="s">
        <v>512</v>
      </c>
      <c r="J86" s="16" t="s">
        <v>512</v>
      </c>
      <c r="K86" s="16" t="s">
        <v>512</v>
      </c>
      <c r="L86" s="16" t="s">
        <v>512</v>
      </c>
      <c r="M86" s="16" t="s">
        <v>500</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73.5" customHeight="1" x14ac:dyDescent="0.25">
      <c r="B88" s="2"/>
      <c r="D88" s="329" t="s">
        <v>59</v>
      </c>
      <c r="E88" s="330"/>
      <c r="F88" s="411" t="s">
        <v>1921</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1879</v>
      </c>
      <c r="G97" s="335"/>
      <c r="H97" s="335"/>
      <c r="I97" s="335"/>
      <c r="J97" s="335"/>
      <c r="K97" s="335"/>
      <c r="L97" s="335"/>
      <c r="M97" s="335"/>
      <c r="O97" s="2"/>
    </row>
    <row r="98" spans="2:15" ht="28.5" customHeight="1" x14ac:dyDescent="0.25">
      <c r="B98" s="2"/>
      <c r="D98" s="350" t="s">
        <v>36</v>
      </c>
      <c r="E98" s="350"/>
      <c r="F98" s="335" t="s">
        <v>1922</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651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1876</v>
      </c>
      <c r="K103" s="21"/>
      <c r="O103" s="2"/>
    </row>
    <row r="104" spans="2:15" ht="27.75" customHeight="1" x14ac:dyDescent="0.25">
      <c r="B104" s="2"/>
      <c r="D104" s="322"/>
      <c r="E104" s="323"/>
      <c r="F104" s="19" t="s">
        <v>67</v>
      </c>
      <c r="G104" s="324" t="s">
        <v>1875</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85" priority="32">
      <formula>+IF($F$43="no",1,0)</formula>
    </cfRule>
  </conditionalFormatting>
  <conditionalFormatting sqref="F32:M33">
    <cfRule type="expression" dxfId="2784" priority="31">
      <formula>+IF($Q$30="NA",1,0)</formula>
    </cfRule>
  </conditionalFormatting>
  <conditionalFormatting sqref="F33:M33">
    <cfRule type="expression" dxfId="2783" priority="30">
      <formula>+IF($Q$33=0,1,0)</formula>
    </cfRule>
  </conditionalFormatting>
  <conditionalFormatting sqref="F47:M47">
    <cfRule type="expression" dxfId="2782" priority="29">
      <formula>+IF($Q$47=0,1,0)</formula>
    </cfRule>
  </conditionalFormatting>
  <conditionalFormatting sqref="F73:G73">
    <cfRule type="cellIs" dxfId="2781" priority="22" operator="equal">
      <formula>"optimo"</formula>
    </cfRule>
    <cfRule type="cellIs" dxfId="2780" priority="23" operator="equal">
      <formula>"critico"</formula>
    </cfRule>
  </conditionalFormatting>
  <conditionalFormatting sqref="H73:I73">
    <cfRule type="cellIs" dxfId="2779" priority="20" operator="equal">
      <formula>"Adecuado"</formula>
    </cfRule>
    <cfRule type="cellIs" dxfId="2778" priority="21" operator="equal">
      <formula>"en riesgo"</formula>
    </cfRule>
  </conditionalFormatting>
  <conditionalFormatting sqref="J73:K73">
    <cfRule type="cellIs" dxfId="2777" priority="18" operator="equal">
      <formula>"Adecuado"</formula>
    </cfRule>
    <cfRule type="cellIs" dxfId="2776" priority="19" operator="equal">
      <formula>"en riesgo"</formula>
    </cfRule>
  </conditionalFormatting>
  <conditionalFormatting sqref="L73:M73">
    <cfRule type="cellIs" dxfId="2775" priority="16" operator="equal">
      <formula>"optimo"</formula>
    </cfRule>
    <cfRule type="cellIs" dxfId="2774" priority="17" operator="equal">
      <formula>"critico"</formula>
    </cfRule>
  </conditionalFormatting>
  <conditionalFormatting sqref="F75:M85">
    <cfRule type="expression" dxfId="2773" priority="15">
      <formula>+IF($AK75=0,1)</formula>
    </cfRule>
  </conditionalFormatting>
  <conditionalFormatting sqref="F103:G104">
    <cfRule type="expression" dxfId="2772" priority="14">
      <formula>+IF($G$102="No",1,0)</formula>
    </cfRule>
  </conditionalFormatting>
  <conditionalFormatting sqref="F51">
    <cfRule type="expression" dxfId="2771" priority="13">
      <formula>+IF($F$43="no",1,0)</formula>
    </cfRule>
  </conditionalFormatting>
  <conditionalFormatting sqref="I51">
    <cfRule type="expression" dxfId="2770" priority="12">
      <formula>+IF($F$51="no",1,0)</formula>
    </cfRule>
  </conditionalFormatting>
  <conditionalFormatting sqref="F86:M86">
    <cfRule type="expression" dxfId="2769" priority="4">
      <formula>+IF($AK86=0,1)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185</v>
      </c>
      <c r="O10" s="2"/>
    </row>
    <row r="11" spans="2:24" ht="3.95" customHeight="1" x14ac:dyDescent="0.25">
      <c r="B11" s="2"/>
      <c r="D11" s="6"/>
      <c r="O11" s="2"/>
    </row>
    <row r="12" spans="2:24" ht="36" customHeight="1" x14ac:dyDescent="0.25">
      <c r="B12" s="2"/>
      <c r="D12" s="329" t="s">
        <v>5</v>
      </c>
      <c r="E12" s="330"/>
      <c r="F12" s="331" t="s">
        <v>186</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770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0.7</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771</v>
      </c>
      <c r="G59" s="335"/>
      <c r="H59" s="335"/>
      <c r="I59" s="335"/>
      <c r="J59" s="335"/>
      <c r="K59" s="335"/>
      <c r="L59" s="335"/>
      <c r="M59" s="335"/>
      <c r="O59" s="2"/>
    </row>
    <row r="60" spans="2:15" ht="27" customHeight="1" x14ac:dyDescent="0.25">
      <c r="B60" s="2"/>
      <c r="D60" s="350" t="s">
        <v>35</v>
      </c>
      <c r="E60" s="350"/>
      <c r="F60" s="335" t="s">
        <v>772</v>
      </c>
      <c r="G60" s="335"/>
      <c r="H60" s="335"/>
      <c r="I60" s="335"/>
      <c r="J60" s="335"/>
      <c r="K60" s="335"/>
      <c r="L60" s="335"/>
      <c r="M60" s="335"/>
      <c r="O60" s="2"/>
    </row>
    <row r="61" spans="2:15" ht="27" customHeight="1" x14ac:dyDescent="0.25">
      <c r="B61" s="2"/>
      <c r="D61" s="350" t="s">
        <v>36</v>
      </c>
      <c r="E61" s="350"/>
      <c r="F61" s="335" t="s">
        <v>773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v>
      </c>
      <c r="H80" s="16">
        <v>0.501</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v>
      </c>
      <c r="H86" s="16">
        <v>0.501</v>
      </c>
      <c r="I86" s="16">
        <v>0.59899999999999998</v>
      </c>
      <c r="J86" s="16">
        <v>0.6</v>
      </c>
      <c r="K86" s="16">
        <v>0.69899999999999995</v>
      </c>
      <c r="L86" s="16">
        <v>0.7</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04.75" customHeight="1" x14ac:dyDescent="0.25">
      <c r="B88" s="2"/>
      <c r="D88" s="329" t="s">
        <v>59</v>
      </c>
      <c r="E88" s="330"/>
      <c r="F88" s="411" t="s">
        <v>695</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201" customHeight="1" x14ac:dyDescent="0.25">
      <c r="B100" s="2"/>
      <c r="D100" s="329" t="s">
        <v>62</v>
      </c>
      <c r="E100" s="330"/>
      <c r="F100" s="331" t="s">
        <v>694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68" priority="32">
      <formula>+IF($F$43="no",1,0)</formula>
    </cfRule>
  </conditionalFormatting>
  <conditionalFormatting sqref="F32:M33">
    <cfRule type="expression" dxfId="2767" priority="31">
      <formula>+IF($Q$30="NA",1,0)</formula>
    </cfRule>
  </conditionalFormatting>
  <conditionalFormatting sqref="F33:M33">
    <cfRule type="expression" dxfId="2766" priority="30">
      <formula>+IF($Q$33=0,1,0)</formula>
    </cfRule>
  </conditionalFormatting>
  <conditionalFormatting sqref="F47:M47">
    <cfRule type="expression" dxfId="2765" priority="29">
      <formula>+IF($Q$47=0,1,0)</formula>
    </cfRule>
  </conditionalFormatting>
  <conditionalFormatting sqref="F73:G73">
    <cfRule type="cellIs" dxfId="2764" priority="16" operator="equal">
      <formula>"optimo"</formula>
    </cfRule>
    <cfRule type="cellIs" dxfId="2763" priority="17" operator="equal">
      <formula>"critico"</formula>
    </cfRule>
  </conditionalFormatting>
  <conditionalFormatting sqref="H73:I73">
    <cfRule type="cellIs" dxfId="2762" priority="14" operator="equal">
      <formula>"Adecuado"</formula>
    </cfRule>
    <cfRule type="cellIs" dxfId="2761" priority="15" operator="equal">
      <formula>"en riesgo"</formula>
    </cfRule>
  </conditionalFormatting>
  <conditionalFormatting sqref="J73:K73">
    <cfRule type="cellIs" dxfId="2760" priority="12" operator="equal">
      <formula>"Adecuado"</formula>
    </cfRule>
    <cfRule type="cellIs" dxfId="2759" priority="13" operator="equal">
      <formula>"en riesgo"</formula>
    </cfRule>
  </conditionalFormatting>
  <conditionalFormatting sqref="L73:M73">
    <cfRule type="cellIs" dxfId="2758" priority="10" operator="equal">
      <formula>"optimo"</formula>
    </cfRule>
    <cfRule type="cellIs" dxfId="2757" priority="11" operator="equal">
      <formula>"critico"</formula>
    </cfRule>
  </conditionalFormatting>
  <conditionalFormatting sqref="F75:M86">
    <cfRule type="expression" dxfId="2756" priority="9">
      <formula>+IF($AK75=0,1)</formula>
    </cfRule>
  </conditionalFormatting>
  <conditionalFormatting sqref="F103:G104">
    <cfRule type="expression" dxfId="2755" priority="8">
      <formula>+IF($G$102="No",1,0)</formula>
    </cfRule>
  </conditionalFormatting>
  <conditionalFormatting sqref="F51">
    <cfRule type="expression" dxfId="2754" priority="7">
      <formula>+IF($F$43="no",1,0)</formula>
    </cfRule>
  </conditionalFormatting>
  <conditionalFormatting sqref="I51">
    <cfRule type="expression" dxfId="275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c r="P3" s="3" t="s">
        <v>1679</v>
      </c>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187</v>
      </c>
      <c r="O10" s="2"/>
    </row>
    <row r="11" spans="2:24" ht="3.95" customHeight="1" x14ac:dyDescent="0.25">
      <c r="B11" s="2"/>
      <c r="D11" s="6"/>
      <c r="O11" s="2"/>
    </row>
    <row r="12" spans="2:24" ht="36" customHeight="1" x14ac:dyDescent="0.25">
      <c r="B12" s="2"/>
      <c r="D12" s="329" t="s">
        <v>5</v>
      </c>
      <c r="E12" s="330"/>
      <c r="F12" s="331" t="s">
        <v>2121</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769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514</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2124</v>
      </c>
      <c r="G59" s="335"/>
      <c r="H59" s="335"/>
      <c r="I59" s="335"/>
      <c r="J59" s="335"/>
      <c r="K59" s="335"/>
      <c r="L59" s="335"/>
      <c r="M59" s="335"/>
      <c r="O59" s="2"/>
    </row>
    <row r="60" spans="2:15" ht="27" customHeight="1" x14ac:dyDescent="0.25">
      <c r="B60" s="2"/>
      <c r="D60" s="350" t="s">
        <v>35</v>
      </c>
      <c r="E60" s="350"/>
      <c r="F60" s="335" t="s">
        <v>2122</v>
      </c>
      <c r="G60" s="335"/>
      <c r="H60" s="335"/>
      <c r="I60" s="335"/>
      <c r="J60" s="335"/>
      <c r="K60" s="335"/>
      <c r="L60" s="335"/>
      <c r="M60" s="335"/>
      <c r="O60" s="2"/>
    </row>
    <row r="61" spans="2:15" ht="27" customHeight="1" x14ac:dyDescent="0.25">
      <c r="B61" s="2"/>
      <c r="D61" s="350" t="s">
        <v>36</v>
      </c>
      <c r="E61" s="350"/>
      <c r="F61" s="335" t="s">
        <v>2123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77.25" customHeight="1" x14ac:dyDescent="0.25">
      <c r="B88" s="2"/>
      <c r="D88" s="329" t="s">
        <v>59</v>
      </c>
      <c r="E88" s="330"/>
      <c r="F88" s="411" t="s">
        <v>697</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696</v>
      </c>
      <c r="G97" s="335"/>
      <c r="H97" s="335"/>
      <c r="I97" s="335"/>
      <c r="J97" s="335"/>
      <c r="K97" s="335"/>
      <c r="L97" s="335"/>
      <c r="M97" s="335"/>
      <c r="O97" s="2"/>
    </row>
    <row r="98" spans="2:15" ht="28.5" customHeight="1" x14ac:dyDescent="0.25">
      <c r="B98" s="2"/>
      <c r="D98" s="350" t="s">
        <v>36</v>
      </c>
      <c r="E98" s="350"/>
      <c r="F98" s="335" t="s">
        <v>696</v>
      </c>
      <c r="G98" s="335"/>
      <c r="H98" s="335"/>
      <c r="I98" s="335"/>
      <c r="J98" s="335"/>
      <c r="K98" s="335"/>
      <c r="L98" s="335"/>
      <c r="M98" s="335"/>
      <c r="O98" s="2"/>
    </row>
    <row r="99" spans="2:15" ht="3.95" customHeight="1" x14ac:dyDescent="0.25">
      <c r="B99" s="2"/>
      <c r="O99" s="2"/>
    </row>
    <row r="100" spans="2:15" ht="313.5" customHeight="1" x14ac:dyDescent="0.25">
      <c r="B100" s="2"/>
      <c r="D100" s="329" t="s">
        <v>62</v>
      </c>
      <c r="E100" s="330"/>
      <c r="F100" s="331" t="s">
        <v>648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52" priority="31">
      <formula>+IF($F$43="no",1,0)</formula>
    </cfRule>
  </conditionalFormatting>
  <conditionalFormatting sqref="F32:M33">
    <cfRule type="expression" dxfId="2751" priority="30">
      <formula>+IF($Q$30="NA",1,0)</formula>
    </cfRule>
  </conditionalFormatting>
  <conditionalFormatting sqref="F33:M33">
    <cfRule type="expression" dxfId="2750" priority="29">
      <formula>+IF($Q$33=0,1,0)</formula>
    </cfRule>
  </conditionalFormatting>
  <conditionalFormatting sqref="F47:M47">
    <cfRule type="expression" dxfId="2749" priority="28">
      <formula>+IF($Q$47=0,1,0)</formula>
    </cfRule>
  </conditionalFormatting>
  <conditionalFormatting sqref="F73:G73">
    <cfRule type="cellIs" dxfId="2748" priority="15" operator="equal">
      <formula>"optimo"</formula>
    </cfRule>
    <cfRule type="cellIs" dxfId="2747" priority="16" operator="equal">
      <formula>"critico"</formula>
    </cfRule>
  </conditionalFormatting>
  <conditionalFormatting sqref="H73:I73">
    <cfRule type="cellIs" dxfId="2746" priority="13" operator="equal">
      <formula>"Adecuado"</formula>
    </cfRule>
    <cfRule type="cellIs" dxfId="2745" priority="14" operator="equal">
      <formula>"en riesgo"</formula>
    </cfRule>
  </conditionalFormatting>
  <conditionalFormatting sqref="J73:K73">
    <cfRule type="cellIs" dxfId="2744" priority="11" operator="equal">
      <formula>"Adecuado"</formula>
    </cfRule>
    <cfRule type="cellIs" dxfId="2743" priority="12" operator="equal">
      <formula>"en riesgo"</formula>
    </cfRule>
  </conditionalFormatting>
  <conditionalFormatting sqref="L73:M73">
    <cfRule type="cellIs" dxfId="2742" priority="9" operator="equal">
      <formula>"optimo"</formula>
    </cfRule>
    <cfRule type="cellIs" dxfId="2741" priority="10" operator="equal">
      <formula>"critico"</formula>
    </cfRule>
  </conditionalFormatting>
  <conditionalFormatting sqref="F75:M86">
    <cfRule type="expression" dxfId="2740" priority="8">
      <formula>+IF($AK75=0,1)</formula>
    </cfRule>
  </conditionalFormatting>
  <conditionalFormatting sqref="F103:G104">
    <cfRule type="expression" dxfId="2739" priority="7">
      <formula>+IF($G$102="No",1,0)</formula>
    </cfRule>
  </conditionalFormatting>
  <conditionalFormatting sqref="F51">
    <cfRule type="expression" dxfId="2738" priority="6">
      <formula>+IF($F$43="no",1,0)</formula>
    </cfRule>
  </conditionalFormatting>
  <conditionalFormatting sqref="I51">
    <cfRule type="expression" dxfId="2737"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rgb="FF0070C0"/>
  </sheetPr>
  <dimension ref="B1:AV113"/>
  <sheetViews>
    <sheetView topLeftCell="A49" zoomScaleNormal="100" workbookViewId="0">
      <selection activeCell="G80" sqref="G80:L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188</v>
      </c>
      <c r="O10" s="2"/>
    </row>
    <row r="11" spans="2:24" ht="3.95" customHeight="1" x14ac:dyDescent="0.25">
      <c r="B11" s="2"/>
      <c r="D11" s="6"/>
      <c r="O11" s="2"/>
    </row>
    <row r="12" spans="2:24" ht="36" customHeight="1" x14ac:dyDescent="0.25">
      <c r="B12" s="2"/>
      <c r="D12" s="329" t="s">
        <v>5</v>
      </c>
      <c r="E12" s="330"/>
      <c r="F12" s="331" t="s">
        <v>660</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767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16</v>
      </c>
      <c r="K22" s="328" t="s">
        <v>10</v>
      </c>
      <c r="L22" s="328"/>
      <c r="M22" s="9" t="s">
        <v>496</v>
      </c>
      <c r="O22" s="2"/>
    </row>
    <row r="23" spans="2:17" ht="19.5" customHeight="1" x14ac:dyDescent="0.25">
      <c r="B23" s="2"/>
      <c r="D23" s="328" t="s">
        <v>11</v>
      </c>
      <c r="E23" s="328"/>
      <c r="F23" s="4" t="s">
        <v>104</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33</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768</v>
      </c>
      <c r="G59" s="335"/>
      <c r="H59" s="335"/>
      <c r="I59" s="335"/>
      <c r="J59" s="335"/>
      <c r="K59" s="335"/>
      <c r="L59" s="335"/>
      <c r="M59" s="335"/>
      <c r="O59" s="2"/>
    </row>
    <row r="60" spans="2:15" ht="27" customHeight="1" x14ac:dyDescent="0.25">
      <c r="B60" s="2"/>
      <c r="D60" s="350" t="s">
        <v>35</v>
      </c>
      <c r="E60" s="350"/>
      <c r="F60" s="331" t="s">
        <v>699</v>
      </c>
      <c r="G60" s="332"/>
      <c r="H60" s="332"/>
      <c r="I60" s="332"/>
      <c r="J60" s="332"/>
      <c r="K60" s="332"/>
      <c r="L60" s="332"/>
      <c r="M60" s="333"/>
      <c r="O60" s="2"/>
    </row>
    <row r="61" spans="2:15" ht="27" customHeight="1" x14ac:dyDescent="0.25">
      <c r="B61" s="2"/>
      <c r="D61" s="350" t="s">
        <v>36</v>
      </c>
      <c r="E61" s="350"/>
      <c r="F61" s="335" t="s">
        <v>700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93.75" customHeight="1" x14ac:dyDescent="0.25">
      <c r="B88" s="2"/>
      <c r="D88" s="329" t="s">
        <v>59</v>
      </c>
      <c r="E88" s="330"/>
      <c r="F88" s="411" t="s">
        <v>701</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702</v>
      </c>
      <c r="G97" s="335"/>
      <c r="H97" s="335"/>
      <c r="I97" s="335"/>
      <c r="J97" s="335"/>
      <c r="K97" s="335"/>
      <c r="L97" s="335"/>
      <c r="M97" s="335"/>
      <c r="O97" s="2"/>
    </row>
    <row r="98" spans="2:15" ht="28.5" customHeight="1" x14ac:dyDescent="0.25">
      <c r="B98" s="2"/>
      <c r="D98" s="350" t="s">
        <v>36</v>
      </c>
      <c r="E98" s="350"/>
      <c r="F98" s="335" t="s">
        <v>698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36" priority="31">
      <formula>+IF($F$43="no",1,0)</formula>
    </cfRule>
  </conditionalFormatting>
  <conditionalFormatting sqref="F32:M33">
    <cfRule type="expression" dxfId="2735" priority="30">
      <formula>+IF($Q$30="NA",1,0)</formula>
    </cfRule>
  </conditionalFormatting>
  <conditionalFormatting sqref="F33:M33">
    <cfRule type="expression" dxfId="2734" priority="29">
      <formula>+IF($Q$33=0,1,0)</formula>
    </cfRule>
  </conditionalFormatting>
  <conditionalFormatting sqref="F47:M47">
    <cfRule type="expression" dxfId="2733" priority="28">
      <formula>+IF($Q$47=0,1,0)</formula>
    </cfRule>
  </conditionalFormatting>
  <conditionalFormatting sqref="F73:G73">
    <cfRule type="cellIs" dxfId="2732" priority="14" operator="equal">
      <formula>"optimo"</formula>
    </cfRule>
    <cfRule type="cellIs" dxfId="2731" priority="15" operator="equal">
      <formula>"critico"</formula>
    </cfRule>
  </conditionalFormatting>
  <conditionalFormatting sqref="H73:I73">
    <cfRule type="cellIs" dxfId="2730" priority="12" operator="equal">
      <formula>"Adecuado"</formula>
    </cfRule>
    <cfRule type="cellIs" dxfId="2729" priority="13" operator="equal">
      <formula>"en riesgo"</formula>
    </cfRule>
  </conditionalFormatting>
  <conditionalFormatting sqref="J73:K73">
    <cfRule type="cellIs" dxfId="2728" priority="10" operator="equal">
      <formula>"Adecuado"</formula>
    </cfRule>
    <cfRule type="cellIs" dxfId="2727" priority="11" operator="equal">
      <formula>"en riesgo"</formula>
    </cfRule>
  </conditionalFormatting>
  <conditionalFormatting sqref="L73:M73">
    <cfRule type="cellIs" dxfId="2726" priority="8" operator="equal">
      <formula>"optimo"</formula>
    </cfRule>
    <cfRule type="cellIs" dxfId="2725" priority="9" operator="equal">
      <formula>"critico"</formula>
    </cfRule>
  </conditionalFormatting>
  <conditionalFormatting sqref="F75:M86">
    <cfRule type="expression" dxfId="2724" priority="7">
      <formula>+IF($AK75=0,1)</formula>
    </cfRule>
  </conditionalFormatting>
  <conditionalFormatting sqref="F103:G104">
    <cfRule type="expression" dxfId="2723" priority="6">
      <formula>+IF($G$102="No",1,0)</formula>
    </cfRule>
  </conditionalFormatting>
  <conditionalFormatting sqref="F51">
    <cfRule type="expression" dxfId="2722" priority="5">
      <formula>+IF($F$43="no",1,0)</formula>
    </cfRule>
  </conditionalFormatting>
  <conditionalFormatting sqref="I51">
    <cfRule type="expression" dxfId="272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F66"/>
  <sheetViews>
    <sheetView workbookViewId="0">
      <selection activeCell="I115" sqref="I115"/>
    </sheetView>
  </sheetViews>
  <sheetFormatPr baseColWidth="10" defaultRowHeight="15" x14ac:dyDescent="0.25"/>
  <cols>
    <col min="1" max="4" width="11.42578125" style="67"/>
    <col min="5" max="6" width="11.42578125" style="66"/>
    <col min="7" max="16384" width="11.42578125" style="67"/>
  </cols>
  <sheetData>
    <row r="1" spans="1:6" x14ac:dyDescent="0.25">
      <c r="A1" s="66" t="s">
        <v>84</v>
      </c>
      <c r="B1" s="66">
        <v>1</v>
      </c>
      <c r="E1" s="66" t="s">
        <v>1715</v>
      </c>
      <c r="F1" s="66" t="s">
        <v>1591</v>
      </c>
    </row>
    <row r="2" spans="1:6" x14ac:dyDescent="0.25">
      <c r="A2" s="66" t="s">
        <v>513</v>
      </c>
      <c r="B2" s="66">
        <v>2</v>
      </c>
      <c r="E2" s="66" t="s">
        <v>1716</v>
      </c>
      <c r="F2" s="66" t="s">
        <v>1592</v>
      </c>
    </row>
    <row r="3" spans="1:6" x14ac:dyDescent="0.25">
      <c r="A3" s="66" t="s">
        <v>71</v>
      </c>
      <c r="B3" s="66">
        <v>3</v>
      </c>
      <c r="E3" s="66" t="s">
        <v>1717</v>
      </c>
      <c r="F3" s="66" t="s">
        <v>1593</v>
      </c>
    </row>
    <row r="4" spans="1:6" x14ac:dyDescent="0.25">
      <c r="A4" s="66" t="s">
        <v>1073</v>
      </c>
      <c r="B4" s="66">
        <v>4</v>
      </c>
      <c r="E4" s="66" t="s">
        <v>1718</v>
      </c>
      <c r="F4" s="66" t="s">
        <v>1594</v>
      </c>
    </row>
    <row r="5" spans="1:6" x14ac:dyDescent="0.25">
      <c r="A5" s="66" t="s">
        <v>104</v>
      </c>
      <c r="B5" s="66">
        <v>6</v>
      </c>
      <c r="E5" s="66" t="s">
        <v>1719</v>
      </c>
      <c r="F5" s="66" t="s">
        <v>1595</v>
      </c>
    </row>
    <row r="6" spans="1:6" x14ac:dyDescent="0.25">
      <c r="A6" s="66" t="s">
        <v>1253</v>
      </c>
      <c r="B6" s="66">
        <v>12</v>
      </c>
      <c r="E6" s="66" t="s">
        <v>1720</v>
      </c>
      <c r="F6" s="66" t="s">
        <v>1596</v>
      </c>
    </row>
    <row r="7" spans="1:6" x14ac:dyDescent="0.25">
      <c r="E7" s="66" t="s">
        <v>1721</v>
      </c>
      <c r="F7" s="66" t="s">
        <v>1598</v>
      </c>
    </row>
    <row r="8" spans="1:6" x14ac:dyDescent="0.25">
      <c r="E8" s="66" t="s">
        <v>1722</v>
      </c>
      <c r="F8" s="66" t="s">
        <v>1599</v>
      </c>
    </row>
    <row r="9" spans="1:6" x14ac:dyDescent="0.25">
      <c r="A9" s="68" t="s">
        <v>110</v>
      </c>
      <c r="B9" s="68" t="s">
        <v>109</v>
      </c>
      <c r="C9" s="66" t="s">
        <v>1687</v>
      </c>
      <c r="E9" s="66" t="s">
        <v>1723</v>
      </c>
      <c r="F9" s="66" t="s">
        <v>1600</v>
      </c>
    </row>
    <row r="10" spans="1:6" x14ac:dyDescent="0.25">
      <c r="A10" s="68" t="s">
        <v>145</v>
      </c>
      <c r="B10" s="68" t="s">
        <v>144</v>
      </c>
      <c r="C10" s="66" t="s">
        <v>1687</v>
      </c>
      <c r="E10" s="66" t="s">
        <v>1724</v>
      </c>
      <c r="F10" s="66" t="s">
        <v>1601</v>
      </c>
    </row>
    <row r="11" spans="1:6" x14ac:dyDescent="0.25">
      <c r="A11" s="68" t="s">
        <v>169</v>
      </c>
      <c r="B11" s="68" t="s">
        <v>168</v>
      </c>
      <c r="C11" s="66" t="s">
        <v>1687</v>
      </c>
    </row>
    <row r="12" spans="1:6" x14ac:dyDescent="0.25">
      <c r="A12" s="68" t="s">
        <v>177</v>
      </c>
      <c r="B12" s="68" t="s">
        <v>176</v>
      </c>
      <c r="C12" s="66" t="s">
        <v>1687</v>
      </c>
    </row>
    <row r="13" spans="1:6" x14ac:dyDescent="0.25">
      <c r="A13" s="68" t="s">
        <v>203</v>
      </c>
      <c r="B13" s="68" t="s">
        <v>202</v>
      </c>
      <c r="C13" s="66" t="s">
        <v>1688</v>
      </c>
    </row>
    <row r="14" spans="1:6" x14ac:dyDescent="0.25">
      <c r="A14" s="68" t="s">
        <v>258</v>
      </c>
      <c r="B14" s="68" t="s">
        <v>257</v>
      </c>
      <c r="C14" s="66" t="s">
        <v>1689</v>
      </c>
    </row>
    <row r="15" spans="1:6" x14ac:dyDescent="0.25">
      <c r="A15" s="68" t="s">
        <v>355</v>
      </c>
      <c r="B15" s="68" t="s">
        <v>354</v>
      </c>
      <c r="C15" s="66" t="s">
        <v>1687</v>
      </c>
    </row>
    <row r="16" spans="1:6" x14ac:dyDescent="0.25">
      <c r="A16" s="68" t="s">
        <v>364</v>
      </c>
      <c r="B16" s="68" t="s">
        <v>363</v>
      </c>
      <c r="C16" s="66" t="s">
        <v>1687</v>
      </c>
    </row>
    <row r="17" spans="1:3" x14ac:dyDescent="0.25">
      <c r="A17" s="68" t="s">
        <v>371</v>
      </c>
      <c r="B17" s="68" t="s">
        <v>370</v>
      </c>
      <c r="C17" s="66" t="s">
        <v>1687</v>
      </c>
    </row>
    <row r="18" spans="1:3" x14ac:dyDescent="0.25">
      <c r="A18" s="68" t="s">
        <v>380</v>
      </c>
      <c r="B18" s="68" t="s">
        <v>379</v>
      </c>
      <c r="C18" s="66" t="s">
        <v>1690</v>
      </c>
    </row>
    <row r="19" spans="1:3" x14ac:dyDescent="0.25">
      <c r="A19" s="68" t="s">
        <v>392</v>
      </c>
      <c r="B19" s="68" t="s">
        <v>391</v>
      </c>
      <c r="C19" s="66" t="s">
        <v>1687</v>
      </c>
    </row>
    <row r="20" spans="1:3" x14ac:dyDescent="0.25">
      <c r="A20" s="68" t="s">
        <v>406</v>
      </c>
      <c r="B20" s="68" t="s">
        <v>405</v>
      </c>
      <c r="C20" s="66" t="s">
        <v>1687</v>
      </c>
    </row>
    <row r="21" spans="1:3" x14ac:dyDescent="0.25">
      <c r="A21" s="68" t="s">
        <v>412</v>
      </c>
      <c r="B21" s="68" t="s">
        <v>411</v>
      </c>
      <c r="C21" s="66" t="s">
        <v>1687</v>
      </c>
    </row>
    <row r="22" spans="1:3" x14ac:dyDescent="0.25">
      <c r="A22" s="68" t="s">
        <v>426</v>
      </c>
      <c r="B22" s="68" t="s">
        <v>425</v>
      </c>
      <c r="C22" s="66" t="s">
        <v>1687</v>
      </c>
    </row>
    <row r="23" spans="1:3" x14ac:dyDescent="0.25">
      <c r="A23" s="68" t="s">
        <v>442</v>
      </c>
      <c r="B23" s="68" t="s">
        <v>441</v>
      </c>
      <c r="C23" s="66" t="s">
        <v>1687</v>
      </c>
    </row>
    <row r="24" spans="1:3" x14ac:dyDescent="0.25">
      <c r="A24" s="68" t="s">
        <v>455</v>
      </c>
      <c r="B24" s="68" t="s">
        <v>454</v>
      </c>
      <c r="C24" s="66" t="s">
        <v>1691</v>
      </c>
    </row>
    <row r="25" spans="1:3" x14ac:dyDescent="0.25">
      <c r="A25" s="68" t="s">
        <v>475</v>
      </c>
      <c r="B25" s="68" t="s">
        <v>474</v>
      </c>
      <c r="C25" s="66" t="s">
        <v>1692</v>
      </c>
    </row>
    <row r="26" spans="1:3" x14ac:dyDescent="0.25">
      <c r="A26" s="68" t="s">
        <v>721</v>
      </c>
      <c r="B26" s="68" t="s">
        <v>796</v>
      </c>
      <c r="C26" s="68" t="s">
        <v>202</v>
      </c>
    </row>
    <row r="27" spans="1:3" x14ac:dyDescent="0.25">
      <c r="A27" s="68" t="s">
        <v>741</v>
      </c>
      <c r="B27" s="68" t="s">
        <v>789</v>
      </c>
      <c r="C27" s="68" t="s">
        <v>202</v>
      </c>
    </row>
    <row r="28" spans="1:3" x14ac:dyDescent="0.25">
      <c r="A28" s="68" t="s">
        <v>746</v>
      </c>
      <c r="B28" s="68" t="s">
        <v>877</v>
      </c>
      <c r="C28" s="68" t="s">
        <v>202</v>
      </c>
    </row>
    <row r="29" spans="1:3" x14ac:dyDescent="0.25">
      <c r="A29" s="68" t="s">
        <v>896</v>
      </c>
      <c r="B29" s="68" t="s">
        <v>922</v>
      </c>
      <c r="C29" s="68" t="s">
        <v>257</v>
      </c>
    </row>
    <row r="30" spans="1:3" x14ac:dyDescent="0.25">
      <c r="A30" s="68" t="s">
        <v>995</v>
      </c>
      <c r="B30" s="68" t="s">
        <v>1604</v>
      </c>
      <c r="C30" s="68" t="s">
        <v>257</v>
      </c>
    </row>
    <row r="31" spans="1:3" x14ac:dyDescent="0.25">
      <c r="A31" s="68" t="s">
        <v>998</v>
      </c>
      <c r="B31" s="68" t="s">
        <v>1005</v>
      </c>
      <c r="C31" s="68" t="s">
        <v>257</v>
      </c>
    </row>
    <row r="32" spans="1:3" x14ac:dyDescent="0.25">
      <c r="A32" s="68" t="s">
        <v>1019</v>
      </c>
      <c r="B32" s="68" t="s">
        <v>1029</v>
      </c>
      <c r="C32" s="68" t="s">
        <v>257</v>
      </c>
    </row>
    <row r="33" spans="1:3" x14ac:dyDescent="0.25">
      <c r="A33" s="68" t="s">
        <v>1554</v>
      </c>
      <c r="B33" s="68" t="s">
        <v>1606</v>
      </c>
      <c r="C33" s="68" t="s">
        <v>257</v>
      </c>
    </row>
    <row r="34" spans="1:3" x14ac:dyDescent="0.25">
      <c r="A34" s="68" t="s">
        <v>1164</v>
      </c>
      <c r="B34" s="68" t="s">
        <v>1169</v>
      </c>
      <c r="C34" s="68" t="s">
        <v>257</v>
      </c>
    </row>
    <row r="35" spans="1:3" x14ac:dyDescent="0.25">
      <c r="A35" s="68" t="s">
        <v>1611</v>
      </c>
      <c r="B35" s="68" t="s">
        <v>1610</v>
      </c>
      <c r="C35" s="68" t="s">
        <v>379</v>
      </c>
    </row>
    <row r="36" spans="1:3" x14ac:dyDescent="0.25">
      <c r="A36" s="68" t="s">
        <v>1614</v>
      </c>
      <c r="B36" s="68" t="s">
        <v>1613</v>
      </c>
      <c r="C36" s="68" t="s">
        <v>379</v>
      </c>
    </row>
    <row r="37" spans="1:3" x14ac:dyDescent="0.25">
      <c r="A37" s="68" t="s">
        <v>1620</v>
      </c>
      <c r="B37" s="68" t="s">
        <v>1619</v>
      </c>
      <c r="C37" s="68" t="s">
        <v>454</v>
      </c>
    </row>
    <row r="38" spans="1:3" x14ac:dyDescent="0.25">
      <c r="A38" s="68" t="s">
        <v>1622</v>
      </c>
      <c r="B38" s="68" t="s">
        <v>1621</v>
      </c>
      <c r="C38" s="68" t="s">
        <v>454</v>
      </c>
    </row>
    <row r="39" spans="1:3" x14ac:dyDescent="0.25">
      <c r="A39" s="68" t="s">
        <v>1524</v>
      </c>
      <c r="B39" s="68" t="s">
        <v>1533</v>
      </c>
      <c r="C39" s="68" t="s">
        <v>474</v>
      </c>
    </row>
    <row r="40" spans="1:3" x14ac:dyDescent="0.25">
      <c r="A40" s="68" t="s">
        <v>1529</v>
      </c>
      <c r="B40" s="68" t="s">
        <v>1539</v>
      </c>
      <c r="C40" s="68" t="s">
        <v>474</v>
      </c>
    </row>
    <row r="41" spans="1:3" x14ac:dyDescent="0.25">
      <c r="A41" s="66" t="s">
        <v>502</v>
      </c>
      <c r="B41" s="66" t="s">
        <v>501</v>
      </c>
      <c r="C41" s="66" t="s">
        <v>1693</v>
      </c>
    </row>
    <row r="42" spans="1:3" x14ac:dyDescent="0.25">
      <c r="A42" s="66" t="s">
        <v>1255</v>
      </c>
      <c r="B42" s="66" t="s">
        <v>1254</v>
      </c>
      <c r="C42" s="66" t="s">
        <v>1694</v>
      </c>
    </row>
    <row r="43" spans="1:3" x14ac:dyDescent="0.25">
      <c r="A43" s="66" t="s">
        <v>953</v>
      </c>
      <c r="B43" s="66" t="s">
        <v>952</v>
      </c>
      <c r="C43" s="66" t="s">
        <v>1695</v>
      </c>
    </row>
    <row r="44" spans="1:3" x14ac:dyDescent="0.25">
      <c r="A44" s="66" t="s">
        <v>1131</v>
      </c>
      <c r="B44" s="66" t="s">
        <v>1130</v>
      </c>
      <c r="C44" s="66" t="s">
        <v>1696</v>
      </c>
    </row>
    <row r="45" spans="1:3" x14ac:dyDescent="0.25">
      <c r="A45" s="66" t="s">
        <v>1697</v>
      </c>
      <c r="B45" s="66" t="s">
        <v>1332</v>
      </c>
      <c r="C45" s="66" t="s">
        <v>1698</v>
      </c>
    </row>
    <row r="46" spans="1:3" x14ac:dyDescent="0.25">
      <c r="A46" s="66" t="s">
        <v>999</v>
      </c>
      <c r="B46" s="66" t="s">
        <v>503</v>
      </c>
      <c r="C46" s="66" t="s">
        <v>501</v>
      </c>
    </row>
    <row r="47" spans="1:3" x14ac:dyDescent="0.25">
      <c r="A47" s="66" t="s">
        <v>1699</v>
      </c>
      <c r="B47" s="66" t="s">
        <v>1631</v>
      </c>
      <c r="C47" s="66" t="s">
        <v>1254</v>
      </c>
    </row>
    <row r="48" spans="1:3" x14ac:dyDescent="0.25">
      <c r="A48" s="66" t="s">
        <v>1700</v>
      </c>
      <c r="B48" s="66" t="s">
        <v>1701</v>
      </c>
      <c r="C48" s="66" t="s">
        <v>1254</v>
      </c>
    </row>
    <row r="49" spans="1:3" x14ac:dyDescent="0.25">
      <c r="A49" s="66" t="s">
        <v>1624</v>
      </c>
      <c r="B49" s="66" t="s">
        <v>1636</v>
      </c>
      <c r="C49" s="66" t="s">
        <v>1254</v>
      </c>
    </row>
    <row r="50" spans="1:3" x14ac:dyDescent="0.25">
      <c r="A50" s="66" t="s">
        <v>1702</v>
      </c>
      <c r="B50" s="66" t="s">
        <v>1522</v>
      </c>
      <c r="C50" s="66" t="s">
        <v>1254</v>
      </c>
    </row>
    <row r="51" spans="1:3" x14ac:dyDescent="0.25">
      <c r="A51" s="66" t="s">
        <v>1703</v>
      </c>
      <c r="B51" s="66" t="s">
        <v>1630</v>
      </c>
      <c r="C51" s="66" t="s">
        <v>1254</v>
      </c>
    </row>
    <row r="52" spans="1:3" x14ac:dyDescent="0.25">
      <c r="A52" s="66" t="s">
        <v>955</v>
      </c>
      <c r="B52" s="66" t="s">
        <v>954</v>
      </c>
      <c r="C52" s="66" t="s">
        <v>952</v>
      </c>
    </row>
    <row r="53" spans="1:3" x14ac:dyDescent="0.25">
      <c r="A53" s="66" t="s">
        <v>972</v>
      </c>
      <c r="B53" s="66" t="s">
        <v>971</v>
      </c>
      <c r="C53" s="66" t="s">
        <v>952</v>
      </c>
    </row>
    <row r="54" spans="1:3" x14ac:dyDescent="0.25">
      <c r="A54" s="66" t="s">
        <v>963</v>
      </c>
      <c r="B54" s="66" t="s">
        <v>962</v>
      </c>
      <c r="C54" s="66" t="s">
        <v>952</v>
      </c>
    </row>
    <row r="55" spans="1:3" x14ac:dyDescent="0.25">
      <c r="A55" s="66" t="s">
        <v>980</v>
      </c>
      <c r="B55" s="66" t="s">
        <v>979</v>
      </c>
      <c r="C55" s="66" t="s">
        <v>952</v>
      </c>
    </row>
    <row r="56" spans="1:3" x14ac:dyDescent="0.25">
      <c r="A56" s="66" t="s">
        <v>1704</v>
      </c>
      <c r="B56" s="66" t="s">
        <v>1634</v>
      </c>
      <c r="C56" s="66" t="s">
        <v>1130</v>
      </c>
    </row>
    <row r="57" spans="1:3" x14ac:dyDescent="0.25">
      <c r="A57" s="66" t="s">
        <v>1705</v>
      </c>
      <c r="B57" s="66" t="s">
        <v>1628</v>
      </c>
      <c r="C57" s="66" t="s">
        <v>1130</v>
      </c>
    </row>
    <row r="58" spans="1:3" x14ac:dyDescent="0.25">
      <c r="A58" s="66" t="s">
        <v>1706</v>
      </c>
      <c r="B58" s="66" t="s">
        <v>1635</v>
      </c>
      <c r="C58" s="66" t="s">
        <v>1130</v>
      </c>
    </row>
    <row r="59" spans="1:3" x14ac:dyDescent="0.25">
      <c r="A59" s="66" t="s">
        <v>1707</v>
      </c>
      <c r="B59" s="66" t="s">
        <v>1627</v>
      </c>
      <c r="C59" s="66" t="s">
        <v>1130</v>
      </c>
    </row>
    <row r="60" spans="1:3" x14ac:dyDescent="0.25">
      <c r="A60" s="66" t="s">
        <v>1277</v>
      </c>
      <c r="B60" s="66" t="s">
        <v>1292</v>
      </c>
      <c r="C60" s="66" t="s">
        <v>1130</v>
      </c>
    </row>
    <row r="61" spans="1:3" x14ac:dyDescent="0.25">
      <c r="A61" s="66" t="s">
        <v>1708</v>
      </c>
      <c r="B61" s="66" t="s">
        <v>1629</v>
      </c>
      <c r="C61" s="66" t="s">
        <v>1130</v>
      </c>
    </row>
    <row r="62" spans="1:3" x14ac:dyDescent="0.25">
      <c r="A62" s="66" t="s">
        <v>1709</v>
      </c>
      <c r="B62" s="66" t="s">
        <v>1710</v>
      </c>
      <c r="C62" s="66" t="s">
        <v>1130</v>
      </c>
    </row>
    <row r="63" spans="1:3" x14ac:dyDescent="0.25">
      <c r="A63" s="66" t="s">
        <v>1711</v>
      </c>
      <c r="B63" s="66" t="s">
        <v>1632</v>
      </c>
      <c r="C63" s="66" t="s">
        <v>1332</v>
      </c>
    </row>
    <row r="64" spans="1:3" x14ac:dyDescent="0.25">
      <c r="A64" s="66" t="s">
        <v>996</v>
      </c>
      <c r="B64" s="66" t="s">
        <v>1625</v>
      </c>
      <c r="C64" s="66" t="s">
        <v>1332</v>
      </c>
    </row>
    <row r="65" spans="1:3" x14ac:dyDescent="0.25">
      <c r="A65" s="66" t="s">
        <v>1623</v>
      </c>
      <c r="B65" s="66" t="s">
        <v>1633</v>
      </c>
      <c r="C65" s="66" t="s">
        <v>1332</v>
      </c>
    </row>
    <row r="66" spans="1:3" x14ac:dyDescent="0.25">
      <c r="A66" s="66" t="s">
        <v>1605</v>
      </c>
      <c r="B66" s="66" t="s">
        <v>1626</v>
      </c>
      <c r="C66" s="66" t="s">
        <v>1332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tabColor rgb="FF0070C0"/>
  </sheetPr>
  <dimension ref="B1:AV113"/>
  <sheetViews>
    <sheetView topLeftCell="A49" zoomScaleNormal="100" workbookViewId="0">
      <selection activeCell="M80" sqref="M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189</v>
      </c>
      <c r="O10" s="2"/>
    </row>
    <row r="11" spans="2:24" ht="3.95" customHeight="1" x14ac:dyDescent="0.25">
      <c r="B11" s="2"/>
      <c r="D11" s="6"/>
      <c r="O11" s="2"/>
    </row>
    <row r="12" spans="2:24" ht="36" customHeight="1" x14ac:dyDescent="0.25">
      <c r="B12" s="2"/>
      <c r="D12" s="329" t="s">
        <v>5</v>
      </c>
      <c r="E12" s="330"/>
      <c r="F12" s="331" t="s">
        <v>661</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765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t="s">
        <v>512</v>
      </c>
      <c r="G22" s="328" t="s">
        <v>9</v>
      </c>
      <c r="H22" s="328"/>
      <c r="I22" s="8">
        <v>1050</v>
      </c>
      <c r="K22" s="328" t="s">
        <v>10</v>
      </c>
      <c r="L22" s="328"/>
      <c r="M22" s="9" t="s">
        <v>496</v>
      </c>
      <c r="O22" s="2"/>
    </row>
    <row r="23" spans="2:17" ht="19.5" customHeight="1" x14ac:dyDescent="0.25">
      <c r="B23" s="2"/>
      <c r="D23" s="328" t="s">
        <v>11</v>
      </c>
      <c r="E23" s="328"/>
      <c r="F23" s="4" t="s">
        <v>104</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4758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2.5" customHeight="1" x14ac:dyDescent="0.25">
      <c r="B59" s="2"/>
      <c r="D59" s="328" t="s">
        <v>34</v>
      </c>
      <c r="E59" s="328"/>
      <c r="F59" s="335" t="s">
        <v>766</v>
      </c>
      <c r="G59" s="335"/>
      <c r="H59" s="335"/>
      <c r="I59" s="335"/>
      <c r="J59" s="335"/>
      <c r="K59" s="335"/>
      <c r="L59" s="335"/>
      <c r="M59" s="335"/>
      <c r="O59" s="2"/>
    </row>
    <row r="60" spans="2:15" ht="27" customHeight="1" x14ac:dyDescent="0.25">
      <c r="B60" s="2"/>
      <c r="D60" s="350" t="s">
        <v>35</v>
      </c>
      <c r="E60" s="350"/>
      <c r="F60" s="335" t="s">
        <v>706</v>
      </c>
      <c r="G60" s="335"/>
      <c r="H60" s="335"/>
      <c r="I60" s="335"/>
      <c r="J60" s="335"/>
      <c r="K60" s="335"/>
      <c r="L60" s="335"/>
      <c r="M60" s="335"/>
      <c r="O60" s="2"/>
    </row>
    <row r="61" spans="2:15" ht="27" customHeight="1" x14ac:dyDescent="0.25">
      <c r="B61" s="2"/>
      <c r="D61" s="350" t="s">
        <v>36</v>
      </c>
      <c r="E61" s="350"/>
      <c r="F61" s="335" t="s">
        <v>707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84" customHeight="1" x14ac:dyDescent="0.25">
      <c r="B88" s="2"/>
      <c r="D88" s="329" t="s">
        <v>59</v>
      </c>
      <c r="E88" s="330"/>
      <c r="F88" s="411" t="s">
        <v>705</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32.25" customHeight="1" x14ac:dyDescent="0.25">
      <c r="B97" s="2"/>
      <c r="D97" s="350" t="s">
        <v>35</v>
      </c>
      <c r="E97" s="350"/>
      <c r="F97" s="335" t="s">
        <v>703</v>
      </c>
      <c r="G97" s="335"/>
      <c r="H97" s="335"/>
      <c r="I97" s="335"/>
      <c r="J97" s="335"/>
      <c r="K97" s="335"/>
      <c r="L97" s="335"/>
      <c r="M97" s="335"/>
      <c r="O97" s="2"/>
    </row>
    <row r="98" spans="2:15" ht="28.5" customHeight="1" x14ac:dyDescent="0.25">
      <c r="B98" s="2"/>
      <c r="D98" s="350" t="s">
        <v>36</v>
      </c>
      <c r="E98" s="350"/>
      <c r="F98" s="335" t="s">
        <v>704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20" priority="34">
      <formula>+IF($F$43="no",1,0)</formula>
    </cfRule>
  </conditionalFormatting>
  <conditionalFormatting sqref="F32:M33">
    <cfRule type="expression" dxfId="2719" priority="33">
      <formula>+IF($Q$30="NA",1,0)</formula>
    </cfRule>
  </conditionalFormatting>
  <conditionalFormatting sqref="F33:M33">
    <cfRule type="expression" dxfId="2718" priority="32">
      <formula>+IF($Q$33=0,1,0)</formula>
    </cfRule>
  </conditionalFormatting>
  <conditionalFormatting sqref="F47:M47">
    <cfRule type="expression" dxfId="2717" priority="31">
      <formula>+IF($Q$47=0,1,0)</formula>
    </cfRule>
  </conditionalFormatting>
  <conditionalFormatting sqref="F73:G73">
    <cfRule type="cellIs" dxfId="2716" priority="17" operator="equal">
      <formula>"optimo"</formula>
    </cfRule>
    <cfRule type="cellIs" dxfId="2715" priority="18" operator="equal">
      <formula>"critico"</formula>
    </cfRule>
  </conditionalFormatting>
  <conditionalFormatting sqref="H73:I73">
    <cfRule type="cellIs" dxfId="2714" priority="15" operator="equal">
      <formula>"Adecuado"</formula>
    </cfRule>
    <cfRule type="cellIs" dxfId="2713" priority="16" operator="equal">
      <formula>"en riesgo"</formula>
    </cfRule>
  </conditionalFormatting>
  <conditionalFormatting sqref="J73:K73">
    <cfRule type="cellIs" dxfId="2712" priority="13" operator="equal">
      <formula>"Adecuado"</formula>
    </cfRule>
    <cfRule type="cellIs" dxfId="2711" priority="14" operator="equal">
      <formula>"en riesgo"</formula>
    </cfRule>
  </conditionalFormatting>
  <conditionalFormatting sqref="L73:M73">
    <cfRule type="cellIs" dxfId="2710" priority="11" operator="equal">
      <formula>"optimo"</formula>
    </cfRule>
    <cfRule type="cellIs" dxfId="2709" priority="12" operator="equal">
      <formula>"critico"</formula>
    </cfRule>
  </conditionalFormatting>
  <conditionalFormatting sqref="F75:M79 F81:M86 F80 M80">
    <cfRule type="expression" dxfId="2708" priority="10">
      <formula>+IF($AK75=0,1)</formula>
    </cfRule>
  </conditionalFormatting>
  <conditionalFormatting sqref="F103:G104">
    <cfRule type="expression" dxfId="2707" priority="9">
      <formula>+IF($G$102="No",1,0)</formula>
    </cfRule>
  </conditionalFormatting>
  <conditionalFormatting sqref="F51">
    <cfRule type="expression" dxfId="2706" priority="8">
      <formula>+IF($F$43="no",1,0)</formula>
    </cfRule>
  </conditionalFormatting>
  <conditionalFormatting sqref="I51">
    <cfRule type="expression" dxfId="2705" priority="7">
      <formula>+IF($F$51="no",1,0)</formula>
    </cfRule>
  </conditionalFormatting>
  <conditionalFormatting sqref="G80:L80">
    <cfRule type="expression" dxfId="2704"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7">
    <tabColor rgb="FF0070C0"/>
  </sheetPr>
  <dimension ref="B1:AV113"/>
  <sheetViews>
    <sheetView topLeftCell="A49" zoomScaleNormal="100" workbookViewId="0">
      <selection activeCell="P80" sqref="P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190</v>
      </c>
      <c r="O10" s="2"/>
    </row>
    <row r="11" spans="2:24" ht="3.95" customHeight="1" x14ac:dyDescent="0.25">
      <c r="B11" s="2"/>
      <c r="D11" s="6"/>
      <c r="O11" s="2"/>
    </row>
    <row r="12" spans="2:24" ht="36" customHeight="1" x14ac:dyDescent="0.25">
      <c r="B12" s="2"/>
      <c r="D12" s="329" t="s">
        <v>5</v>
      </c>
      <c r="E12" s="330"/>
      <c r="F12" s="331" t="s">
        <v>662</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761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44049</v>
      </c>
      <c r="G22" s="328" t="s">
        <v>9</v>
      </c>
      <c r="H22" s="328"/>
      <c r="I22" s="8">
        <v>40000</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505</v>
      </c>
      <c r="G49" s="331" t="s">
        <v>490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376528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8.25" customHeight="1" x14ac:dyDescent="0.25">
      <c r="B59" s="2"/>
      <c r="D59" s="328" t="s">
        <v>34</v>
      </c>
      <c r="E59" s="328"/>
      <c r="F59" s="335" t="s">
        <v>762</v>
      </c>
      <c r="G59" s="335"/>
      <c r="H59" s="335"/>
      <c r="I59" s="335"/>
      <c r="J59" s="335"/>
      <c r="K59" s="335"/>
      <c r="L59" s="335"/>
      <c r="M59" s="335"/>
      <c r="O59" s="2"/>
    </row>
    <row r="60" spans="2:15" ht="27" customHeight="1" x14ac:dyDescent="0.25">
      <c r="B60" s="2"/>
      <c r="D60" s="350" t="s">
        <v>35</v>
      </c>
      <c r="E60" s="350"/>
      <c r="F60" s="335" t="s">
        <v>763</v>
      </c>
      <c r="G60" s="335"/>
      <c r="H60" s="335"/>
      <c r="I60" s="335"/>
      <c r="J60" s="335"/>
      <c r="K60" s="335"/>
      <c r="L60" s="335"/>
      <c r="M60" s="335"/>
      <c r="O60" s="2"/>
    </row>
    <row r="61" spans="2:15" ht="27" customHeight="1" x14ac:dyDescent="0.25">
      <c r="B61" s="2"/>
      <c r="D61" s="350" t="s">
        <v>36</v>
      </c>
      <c r="E61" s="350"/>
      <c r="F61" s="335" t="s">
        <v>764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0.14899999999999999</v>
      </c>
      <c r="H80" s="16">
        <v>0.15</v>
      </c>
      <c r="I80" s="16">
        <v>0.249</v>
      </c>
      <c r="J80" s="16">
        <v>0.25</v>
      </c>
      <c r="K80" s="16">
        <v>0.499</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0.749</v>
      </c>
      <c r="H86" s="16">
        <v>0.75</v>
      </c>
      <c r="I86" s="16">
        <v>0.89900000000000002</v>
      </c>
      <c r="J86" s="16">
        <v>0.9</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56.25" customHeight="1" x14ac:dyDescent="0.25">
      <c r="B88" s="2"/>
      <c r="D88" s="329" t="s">
        <v>59</v>
      </c>
      <c r="E88" s="330"/>
      <c r="F88" s="411"/>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709</v>
      </c>
      <c r="G97" s="335"/>
      <c r="H97" s="335"/>
      <c r="I97" s="335"/>
      <c r="J97" s="335"/>
      <c r="K97" s="335"/>
      <c r="L97" s="335"/>
      <c r="M97" s="335"/>
      <c r="O97" s="2"/>
    </row>
    <row r="98" spans="2:15" ht="28.5" customHeight="1" x14ac:dyDescent="0.25">
      <c r="B98" s="2"/>
      <c r="D98" s="350" t="s">
        <v>36</v>
      </c>
      <c r="E98" s="350"/>
      <c r="F98" s="335" t="s">
        <v>709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708</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703" priority="34">
      <formula>+IF($F$43="no",1,0)</formula>
    </cfRule>
  </conditionalFormatting>
  <conditionalFormatting sqref="F32:M33">
    <cfRule type="expression" dxfId="2702" priority="33">
      <formula>+IF($Q$30="NA",1,0)</formula>
    </cfRule>
  </conditionalFormatting>
  <conditionalFormatting sqref="F33:M33">
    <cfRule type="expression" dxfId="2701" priority="32">
      <formula>+IF($Q$33=0,1,0)</formula>
    </cfRule>
  </conditionalFormatting>
  <conditionalFormatting sqref="F47:M47">
    <cfRule type="expression" dxfId="2700" priority="31">
      <formula>+IF($Q$47=0,1,0)</formula>
    </cfRule>
  </conditionalFormatting>
  <conditionalFormatting sqref="F73:G73">
    <cfRule type="cellIs" dxfId="2699" priority="17" operator="equal">
      <formula>"optimo"</formula>
    </cfRule>
    <cfRule type="cellIs" dxfId="2698" priority="18" operator="equal">
      <formula>"critico"</formula>
    </cfRule>
  </conditionalFormatting>
  <conditionalFormatting sqref="H73:I73">
    <cfRule type="cellIs" dxfId="2697" priority="15" operator="equal">
      <formula>"Adecuado"</formula>
    </cfRule>
    <cfRule type="cellIs" dxfId="2696" priority="16" operator="equal">
      <formula>"en riesgo"</formula>
    </cfRule>
  </conditionalFormatting>
  <conditionalFormatting sqref="J73:K73">
    <cfRule type="cellIs" dxfId="2695" priority="13" operator="equal">
      <formula>"Adecuado"</formula>
    </cfRule>
    <cfRule type="cellIs" dxfId="2694" priority="14" operator="equal">
      <formula>"en riesgo"</formula>
    </cfRule>
  </conditionalFormatting>
  <conditionalFormatting sqref="L73:M73">
    <cfRule type="cellIs" dxfId="2693" priority="11" operator="equal">
      <formula>"optimo"</formula>
    </cfRule>
    <cfRule type="cellIs" dxfId="2692" priority="12" operator="equal">
      <formula>"critico"</formula>
    </cfRule>
  </conditionalFormatting>
  <conditionalFormatting sqref="F75:M79 F81:M86 F80 M80">
    <cfRule type="expression" dxfId="2691" priority="10">
      <formula>+IF($AK75=0,1)</formula>
    </cfRule>
  </conditionalFormatting>
  <conditionalFormatting sqref="F103:G104">
    <cfRule type="expression" dxfId="2690" priority="9">
      <formula>+IF($G$102="No",1,0)</formula>
    </cfRule>
  </conditionalFormatting>
  <conditionalFormatting sqref="F51">
    <cfRule type="expression" dxfId="2689" priority="8">
      <formula>+IF($F$43="no",1,0)</formula>
    </cfRule>
  </conditionalFormatting>
  <conditionalFormatting sqref="I51">
    <cfRule type="expression" dxfId="2688" priority="7">
      <formula>+IF($F$51="no",1,0)</formula>
    </cfRule>
  </conditionalFormatting>
  <conditionalFormatting sqref="G80:L80">
    <cfRule type="expression" dxfId="2687" priority="1">
      <formula>+IF($AK80=0,1)</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tabColor rgb="FF0070C0"/>
  </sheetPr>
  <dimension ref="B1:AV113"/>
  <sheetViews>
    <sheetView topLeftCell="A70"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191</v>
      </c>
      <c r="O10" s="2"/>
    </row>
    <row r="11" spans="2:24" ht="3.95" customHeight="1" x14ac:dyDescent="0.25">
      <c r="B11" s="2"/>
      <c r="D11" s="6"/>
      <c r="O11" s="2"/>
    </row>
    <row r="12" spans="2:24" ht="36" customHeight="1" x14ac:dyDescent="0.25">
      <c r="B12" s="2"/>
      <c r="D12" s="329" t="s">
        <v>5</v>
      </c>
      <c r="E12" s="330"/>
      <c r="F12" s="331" t="s">
        <v>1587</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681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682</v>
      </c>
      <c r="G59" s="335"/>
      <c r="H59" s="335"/>
      <c r="I59" s="335"/>
      <c r="J59" s="335"/>
      <c r="K59" s="335"/>
      <c r="L59" s="335"/>
      <c r="M59" s="335"/>
      <c r="O59" s="2"/>
    </row>
    <row r="60" spans="2:15" ht="27" customHeight="1" x14ac:dyDescent="0.25">
      <c r="B60" s="2"/>
      <c r="D60" s="350" t="s">
        <v>35</v>
      </c>
      <c r="E60" s="350"/>
      <c r="F60" s="335" t="s">
        <v>683</v>
      </c>
      <c r="G60" s="335"/>
      <c r="H60" s="335"/>
      <c r="I60" s="335"/>
      <c r="J60" s="335"/>
      <c r="K60" s="335"/>
      <c r="L60" s="335"/>
      <c r="M60" s="335"/>
      <c r="O60" s="2"/>
    </row>
    <row r="61" spans="2:15" ht="27" customHeight="1" x14ac:dyDescent="0.25">
      <c r="B61" s="2"/>
      <c r="D61" s="350" t="s">
        <v>36</v>
      </c>
      <c r="E61" s="350"/>
      <c r="F61" s="335" t="s">
        <v>684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19.75" customHeight="1" x14ac:dyDescent="0.25">
      <c r="B88" s="2"/>
      <c r="D88" s="329" t="s">
        <v>59</v>
      </c>
      <c r="E88" s="330"/>
      <c r="F88" s="411" t="s">
        <v>711</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252" customHeight="1" x14ac:dyDescent="0.25">
      <c r="B100" s="2"/>
      <c r="D100" s="329" t="s">
        <v>62</v>
      </c>
      <c r="E100" s="330"/>
      <c r="F100" s="331" t="s">
        <v>652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86" priority="31">
      <formula>+IF($F$43="no",1,0)</formula>
    </cfRule>
  </conditionalFormatting>
  <conditionalFormatting sqref="F32:M33">
    <cfRule type="expression" dxfId="2685" priority="30">
      <formula>+IF($Q$30="NA",1,0)</formula>
    </cfRule>
  </conditionalFormatting>
  <conditionalFormatting sqref="F33:M33">
    <cfRule type="expression" dxfId="2684" priority="29">
      <formula>+IF($Q$33=0,1,0)</formula>
    </cfRule>
  </conditionalFormatting>
  <conditionalFormatting sqref="F47:M47">
    <cfRule type="expression" dxfId="2683" priority="28">
      <formula>+IF($Q$47=0,1,0)</formula>
    </cfRule>
  </conditionalFormatting>
  <conditionalFormatting sqref="F73:G73">
    <cfRule type="cellIs" dxfId="2682" priority="15" operator="equal">
      <formula>"optimo"</formula>
    </cfRule>
    <cfRule type="cellIs" dxfId="2681" priority="16" operator="equal">
      <formula>"critico"</formula>
    </cfRule>
  </conditionalFormatting>
  <conditionalFormatting sqref="H73:I73">
    <cfRule type="cellIs" dxfId="2680" priority="13" operator="equal">
      <formula>"Adecuado"</formula>
    </cfRule>
    <cfRule type="cellIs" dxfId="2679" priority="14" operator="equal">
      <formula>"en riesgo"</formula>
    </cfRule>
  </conditionalFormatting>
  <conditionalFormatting sqref="J73:K73">
    <cfRule type="cellIs" dxfId="2678" priority="11" operator="equal">
      <formula>"Adecuado"</formula>
    </cfRule>
    <cfRule type="cellIs" dxfId="2677" priority="12" operator="equal">
      <formula>"en riesgo"</formula>
    </cfRule>
  </conditionalFormatting>
  <conditionalFormatting sqref="L73:M73">
    <cfRule type="cellIs" dxfId="2676" priority="9" operator="equal">
      <formula>"optimo"</formula>
    </cfRule>
    <cfRule type="cellIs" dxfId="2675" priority="10" operator="equal">
      <formula>"critico"</formula>
    </cfRule>
  </conditionalFormatting>
  <conditionalFormatting sqref="F75:M86">
    <cfRule type="expression" dxfId="2674" priority="8">
      <formula>+IF($AK75=0,1)</formula>
    </cfRule>
  </conditionalFormatting>
  <conditionalFormatting sqref="F103:G104">
    <cfRule type="expression" dxfId="2673" priority="7">
      <formula>+IF($G$102="No",1,0)</formula>
    </cfRule>
  </conditionalFormatting>
  <conditionalFormatting sqref="F51">
    <cfRule type="expression" dxfId="2672" priority="6">
      <formula>+IF($F$43="no",1,0)</formula>
    </cfRule>
  </conditionalFormatting>
  <conditionalFormatting sqref="I51">
    <cfRule type="expression" dxfId="2671"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rgb="FF0070C0"/>
  </sheetPr>
  <dimension ref="A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1:24" ht="3.95" customHeight="1" x14ac:dyDescent="0.25">
      <c r="A1" s="356"/>
      <c r="B1" s="357"/>
      <c r="C1" s="357"/>
      <c r="D1" s="357"/>
      <c r="E1" s="357"/>
      <c r="F1" s="357"/>
      <c r="G1" s="358"/>
    </row>
    <row r="2" spans="1:24" ht="3.95" customHeight="1" x14ac:dyDescent="0.25">
      <c r="B2" s="2"/>
      <c r="C2" s="2"/>
      <c r="D2" s="2"/>
      <c r="E2" s="2"/>
      <c r="F2" s="2"/>
      <c r="G2" s="2"/>
      <c r="H2" s="2"/>
      <c r="I2" s="2"/>
      <c r="J2" s="2"/>
      <c r="K2" s="2"/>
      <c r="L2" s="2"/>
      <c r="M2" s="2"/>
      <c r="N2" s="2"/>
      <c r="O2" s="2"/>
    </row>
    <row r="3" spans="1:24" ht="20.25" customHeight="1" x14ac:dyDescent="0.25">
      <c r="B3" s="2"/>
      <c r="C3" s="327" t="s">
        <v>0</v>
      </c>
      <c r="D3" s="327"/>
      <c r="E3" s="327"/>
      <c r="F3" s="327"/>
      <c r="G3" s="327"/>
      <c r="H3" s="327"/>
      <c r="I3" s="327"/>
      <c r="J3" s="327"/>
      <c r="K3" s="327"/>
      <c r="L3" s="327"/>
      <c r="M3" s="327"/>
      <c r="N3" s="327"/>
      <c r="O3" s="2"/>
    </row>
    <row r="4" spans="1:24" ht="20.25" customHeight="1" x14ac:dyDescent="0.25">
      <c r="B4" s="2"/>
      <c r="C4" s="327"/>
      <c r="D4" s="327"/>
      <c r="E4" s="327"/>
      <c r="F4" s="327"/>
      <c r="G4" s="327"/>
      <c r="H4" s="327"/>
      <c r="I4" s="327"/>
      <c r="J4" s="327"/>
      <c r="K4" s="327"/>
      <c r="L4" s="327"/>
      <c r="M4" s="327"/>
      <c r="N4" s="327"/>
      <c r="O4" s="2"/>
    </row>
    <row r="5" spans="1:24" ht="20.25" customHeight="1" x14ac:dyDescent="0.25">
      <c r="B5" s="2"/>
      <c r="C5" s="327"/>
      <c r="D5" s="327"/>
      <c r="E5" s="327"/>
      <c r="F5" s="327"/>
      <c r="G5" s="327"/>
      <c r="H5" s="327"/>
      <c r="I5" s="327"/>
      <c r="J5" s="327"/>
      <c r="K5" s="327"/>
      <c r="L5" s="327"/>
      <c r="M5" s="327"/>
      <c r="N5" s="327"/>
      <c r="O5" s="2"/>
    </row>
    <row r="6" spans="1:24" ht="3" customHeight="1" x14ac:dyDescent="0.25">
      <c r="B6" s="2"/>
      <c r="C6" s="2"/>
      <c r="D6" s="2"/>
      <c r="E6" s="2"/>
      <c r="F6" s="2"/>
      <c r="G6" s="2"/>
      <c r="H6" s="2"/>
      <c r="I6" s="2"/>
      <c r="J6" s="2"/>
      <c r="K6" s="2"/>
      <c r="L6" s="2"/>
      <c r="M6" s="2"/>
      <c r="N6" s="2"/>
      <c r="O6" s="2"/>
    </row>
    <row r="7" spans="1:24" ht="3" customHeight="1" x14ac:dyDescent="0.25"/>
    <row r="8" spans="1:24" ht="3.95" customHeight="1" x14ac:dyDescent="0.25">
      <c r="B8" s="2"/>
      <c r="C8" s="2"/>
      <c r="D8" s="2"/>
      <c r="E8" s="2"/>
      <c r="F8" s="2"/>
      <c r="G8" s="2"/>
      <c r="H8" s="2"/>
      <c r="I8" s="2"/>
      <c r="J8" s="2"/>
      <c r="K8" s="2"/>
      <c r="L8" s="2"/>
      <c r="M8" s="2"/>
      <c r="N8" s="2"/>
      <c r="O8" s="2"/>
    </row>
    <row r="9" spans="1:24" ht="3.95" customHeight="1" x14ac:dyDescent="0.25">
      <c r="B9" s="2"/>
      <c r="O9" s="2"/>
    </row>
    <row r="10" spans="1:24" ht="15.75" customHeight="1" x14ac:dyDescent="0.25">
      <c r="B10" s="2"/>
      <c r="D10" s="328" t="s">
        <v>3</v>
      </c>
      <c r="E10" s="328"/>
      <c r="F10" s="4">
        <v>2015</v>
      </c>
      <c r="G10" s="5" t="s">
        <v>4</v>
      </c>
      <c r="H10" s="4" t="s">
        <v>192</v>
      </c>
      <c r="O10" s="2"/>
    </row>
    <row r="11" spans="1:24" ht="3.95" customHeight="1" x14ac:dyDescent="0.25">
      <c r="B11" s="2"/>
      <c r="D11" s="6"/>
      <c r="O11" s="2"/>
    </row>
    <row r="12" spans="1:24" ht="36" customHeight="1" x14ac:dyDescent="0.25">
      <c r="B12" s="2"/>
      <c r="D12" s="329" t="s">
        <v>5</v>
      </c>
      <c r="E12" s="330"/>
      <c r="F12" s="331" t="s">
        <v>193</v>
      </c>
      <c r="G12" s="332"/>
      <c r="H12" s="332"/>
      <c r="I12" s="332"/>
      <c r="J12" s="332"/>
      <c r="K12" s="332"/>
      <c r="L12" s="332"/>
      <c r="M12" s="333"/>
      <c r="O12" s="2"/>
      <c r="W12" s="3" t="str">
        <f>+F23</f>
        <v>Semestral</v>
      </c>
      <c r="X12" s="3" t="str">
        <f>+F71</f>
        <v>Junio</v>
      </c>
    </row>
    <row r="13" spans="1:24" ht="3.95" customHeight="1" x14ac:dyDescent="0.25">
      <c r="B13" s="2"/>
      <c r="O13" s="2"/>
    </row>
    <row r="14" spans="1:24" ht="36" customHeight="1" x14ac:dyDescent="0.25">
      <c r="B14" s="2"/>
      <c r="D14" s="329" t="s">
        <v>6</v>
      </c>
      <c r="E14" s="330"/>
      <c r="F14" s="331" t="s">
        <v>677</v>
      </c>
      <c r="G14" s="332"/>
      <c r="H14" s="332"/>
      <c r="I14" s="332"/>
      <c r="J14" s="332"/>
      <c r="K14" s="332"/>
      <c r="L14" s="332"/>
      <c r="M14" s="333"/>
      <c r="O14" s="2"/>
    </row>
    <row r="15" spans="1:24" ht="3.95" customHeight="1" x14ac:dyDescent="0.25">
      <c r="B15" s="2"/>
      <c r="O15" s="2"/>
    </row>
    <row r="16" spans="1: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v>
      </c>
      <c r="G22" s="328" t="s">
        <v>9</v>
      </c>
      <c r="H22" s="328"/>
      <c r="I22" s="17">
        <v>0.75</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678</v>
      </c>
      <c r="G59" s="335"/>
      <c r="H59" s="335"/>
      <c r="I59" s="335"/>
      <c r="J59" s="335"/>
      <c r="K59" s="335"/>
      <c r="L59" s="335"/>
      <c r="M59" s="335"/>
      <c r="O59" s="2"/>
    </row>
    <row r="60" spans="2:15" ht="27" customHeight="1" x14ac:dyDescent="0.25">
      <c r="B60" s="2"/>
      <c r="D60" s="350" t="s">
        <v>35</v>
      </c>
      <c r="E60" s="350"/>
      <c r="F60" s="335" t="s">
        <v>679</v>
      </c>
      <c r="G60" s="335"/>
      <c r="H60" s="335"/>
      <c r="I60" s="335"/>
      <c r="J60" s="335"/>
      <c r="K60" s="335"/>
      <c r="L60" s="335"/>
      <c r="M60" s="335"/>
      <c r="O60" s="2"/>
    </row>
    <row r="61" spans="2:15" ht="27" customHeight="1" x14ac:dyDescent="0.25">
      <c r="B61" s="2"/>
      <c r="D61" s="350" t="s">
        <v>36</v>
      </c>
      <c r="E61" s="350"/>
      <c r="F61" s="335" t="s">
        <v>680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0.499</v>
      </c>
      <c r="H80" s="16">
        <v>0.5</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0.749</v>
      </c>
      <c r="L86" s="16">
        <v>0.75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85.75" customHeight="1" x14ac:dyDescent="0.25">
      <c r="B88" s="2"/>
      <c r="D88" s="329" t="s">
        <v>59</v>
      </c>
      <c r="E88" s="330"/>
      <c r="F88" s="411" t="s">
        <v>663</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144.75" customHeight="1" x14ac:dyDescent="0.25">
      <c r="B100" s="2"/>
      <c r="D100" s="329" t="s">
        <v>62</v>
      </c>
      <c r="E100" s="330"/>
      <c r="F100" s="331" t="s">
        <v>653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191</v>
      </c>
      <c r="K103" s="21"/>
      <c r="O103" s="2"/>
    </row>
    <row r="104" spans="2:15" ht="27.75" customHeight="1" x14ac:dyDescent="0.25">
      <c r="B104" s="2"/>
      <c r="D104" s="322"/>
      <c r="E104" s="323"/>
      <c r="F104" s="19" t="s">
        <v>67</v>
      </c>
      <c r="G104" s="356" t="s">
        <v>1758</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Director(a) Nutrición</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2">
    <mergeCell ref="A1:G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5:E85"/>
    <mergeCell ref="D86:E86"/>
    <mergeCell ref="D88:E88"/>
    <mergeCell ref="D75:E75"/>
    <mergeCell ref="D76:E76"/>
    <mergeCell ref="D80:E80"/>
    <mergeCell ref="D81:E81"/>
    <mergeCell ref="D82:E82"/>
    <mergeCell ref="D83:E83"/>
    <mergeCell ref="D84:E84"/>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70" priority="32">
      <formula>+IF($F$43="no",1,0)</formula>
    </cfRule>
  </conditionalFormatting>
  <conditionalFormatting sqref="F32:M33">
    <cfRule type="expression" dxfId="2669" priority="31">
      <formula>+IF($Q$30="NA",1,0)</formula>
    </cfRule>
  </conditionalFormatting>
  <conditionalFormatting sqref="F33:M33">
    <cfRule type="expression" dxfId="2668" priority="30">
      <formula>+IF($Q$33=0,1,0)</formula>
    </cfRule>
  </conditionalFormatting>
  <conditionalFormatting sqref="F47:M47">
    <cfRule type="expression" dxfId="2667" priority="29">
      <formula>+IF($Q$47=0,1,0)</formula>
    </cfRule>
  </conditionalFormatting>
  <conditionalFormatting sqref="F73:G73">
    <cfRule type="cellIs" dxfId="2666" priority="15" operator="equal">
      <formula>"optimo"</formula>
    </cfRule>
    <cfRule type="cellIs" dxfId="2665" priority="16" operator="equal">
      <formula>"critico"</formula>
    </cfRule>
  </conditionalFormatting>
  <conditionalFormatting sqref="H73:I73">
    <cfRule type="cellIs" dxfId="2664" priority="13" operator="equal">
      <formula>"Adecuado"</formula>
    </cfRule>
    <cfRule type="cellIs" dxfId="2663" priority="14" operator="equal">
      <formula>"en riesgo"</formula>
    </cfRule>
  </conditionalFormatting>
  <conditionalFormatting sqref="J73:K73">
    <cfRule type="cellIs" dxfId="2662" priority="11" operator="equal">
      <formula>"Adecuado"</formula>
    </cfRule>
    <cfRule type="cellIs" dxfId="2661" priority="12" operator="equal">
      <formula>"en riesgo"</formula>
    </cfRule>
  </conditionalFormatting>
  <conditionalFormatting sqref="L73:M73">
    <cfRule type="cellIs" dxfId="2660" priority="9" operator="equal">
      <formula>"optimo"</formula>
    </cfRule>
    <cfRule type="cellIs" dxfId="2659" priority="10" operator="equal">
      <formula>"critico"</formula>
    </cfRule>
  </conditionalFormatting>
  <conditionalFormatting sqref="F75:M86">
    <cfRule type="expression" dxfId="2658" priority="8">
      <formula>+IF($AK75=0,1)</formula>
    </cfRule>
  </conditionalFormatting>
  <conditionalFormatting sqref="F103:G104">
    <cfRule type="expression" dxfId="2657" priority="7">
      <formula>+IF($G$102="No",1,0)</formula>
    </cfRule>
  </conditionalFormatting>
  <conditionalFormatting sqref="F51">
    <cfRule type="expression" dxfId="2656" priority="6">
      <formula>+IF($F$43="no",1,0)</formula>
    </cfRule>
  </conditionalFormatting>
  <conditionalFormatting sqref="I51">
    <cfRule type="expression" dxfId="2655" priority="5">
      <formula>+IF($F$51="no",1,0)</formula>
    </cfRule>
  </conditionalFormatting>
  <conditionalFormatting sqref="A1">
    <cfRule type="expression" dxfId="2654"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tabColor rgb="FF0070C0"/>
  </sheetPr>
  <dimension ref="B1:AV113"/>
  <sheetViews>
    <sheetView topLeftCell="A79"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194</v>
      </c>
      <c r="O10" s="2"/>
    </row>
    <row r="11" spans="2:24" ht="3.95" customHeight="1" x14ac:dyDescent="0.25">
      <c r="B11" s="2"/>
      <c r="D11" s="6"/>
      <c r="O11" s="2"/>
    </row>
    <row r="12" spans="2:24" ht="36" customHeight="1" x14ac:dyDescent="0.25">
      <c r="B12" s="2"/>
      <c r="D12" s="329" t="s">
        <v>5</v>
      </c>
      <c r="E12" s="330"/>
      <c r="F12" s="331" t="s">
        <v>195</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673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0.75</v>
      </c>
      <c r="G22" s="328" t="s">
        <v>9</v>
      </c>
      <c r="H22" s="328"/>
      <c r="I22" s="17">
        <v>0.78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3.5" customHeight="1" x14ac:dyDescent="0.25">
      <c r="B59" s="2"/>
      <c r="D59" s="328" t="s">
        <v>34</v>
      </c>
      <c r="E59" s="328"/>
      <c r="F59" s="335" t="s">
        <v>674</v>
      </c>
      <c r="G59" s="335"/>
      <c r="H59" s="335"/>
      <c r="I59" s="335"/>
      <c r="J59" s="335"/>
      <c r="K59" s="335"/>
      <c r="L59" s="335"/>
      <c r="M59" s="335"/>
      <c r="O59" s="2"/>
    </row>
    <row r="60" spans="2:15" ht="27" customHeight="1" x14ac:dyDescent="0.25">
      <c r="B60" s="2"/>
      <c r="D60" s="350" t="s">
        <v>35</v>
      </c>
      <c r="E60" s="350"/>
      <c r="F60" s="335" t="s">
        <v>675</v>
      </c>
      <c r="G60" s="335"/>
      <c r="H60" s="335"/>
      <c r="I60" s="335"/>
      <c r="J60" s="335"/>
      <c r="K60" s="335"/>
      <c r="L60" s="335"/>
      <c r="M60" s="335"/>
      <c r="O60" s="2"/>
    </row>
    <row r="61" spans="2:15" ht="27" customHeight="1" x14ac:dyDescent="0.25">
      <c r="B61" s="2"/>
      <c r="D61" s="350" t="s">
        <v>36</v>
      </c>
      <c r="E61" s="350"/>
      <c r="F61" s="335" t="s">
        <v>676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0.39900000000000002</v>
      </c>
      <c r="H80" s="16">
        <v>0.4</v>
      </c>
      <c r="I80" s="16">
        <v>0.499</v>
      </c>
      <c r="J80" s="16">
        <v>0.5</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0.77900000000000003</v>
      </c>
      <c r="L86" s="16">
        <v>0.78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309" customHeight="1" x14ac:dyDescent="0.25">
      <c r="B88" s="2"/>
      <c r="D88" s="329" t="s">
        <v>59</v>
      </c>
      <c r="E88" s="330"/>
      <c r="F88" s="411" t="s">
        <v>664</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665</v>
      </c>
      <c r="G97" s="335"/>
      <c r="H97" s="335"/>
      <c r="I97" s="335"/>
      <c r="J97" s="335"/>
      <c r="K97" s="335"/>
      <c r="L97" s="335"/>
      <c r="M97" s="335"/>
      <c r="O97" s="2"/>
    </row>
    <row r="98" spans="2:15" ht="28.5" customHeight="1" x14ac:dyDescent="0.25">
      <c r="B98" s="2"/>
      <c r="D98" s="350" t="s">
        <v>36</v>
      </c>
      <c r="E98" s="350"/>
      <c r="F98" s="335" t="s">
        <v>665</v>
      </c>
      <c r="G98" s="335"/>
      <c r="H98" s="335"/>
      <c r="I98" s="335"/>
      <c r="J98" s="335"/>
      <c r="K98" s="335"/>
      <c r="L98" s="335"/>
      <c r="M98" s="335"/>
      <c r="O98" s="2"/>
    </row>
    <row r="99" spans="2:15" ht="3.95" customHeight="1" x14ac:dyDescent="0.25">
      <c r="B99" s="2"/>
      <c r="O99" s="2"/>
    </row>
    <row r="100" spans="2:15" ht="200.25" customHeight="1" x14ac:dyDescent="0.25">
      <c r="B100" s="2"/>
      <c r="D100" s="329" t="s">
        <v>62</v>
      </c>
      <c r="E100" s="330"/>
      <c r="F100" s="331" t="s">
        <v>654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496</v>
      </c>
      <c r="K102" s="20"/>
      <c r="O102" s="2"/>
    </row>
    <row r="103" spans="2:15" ht="19.5" customHeight="1" x14ac:dyDescent="0.25">
      <c r="B103" s="2"/>
      <c r="D103" s="322"/>
      <c r="E103" s="323"/>
      <c r="F103" s="19" t="s">
        <v>66</v>
      </c>
      <c r="G103" s="4" t="s">
        <v>194</v>
      </c>
      <c r="K103" s="21"/>
      <c r="O103" s="2"/>
    </row>
    <row r="104" spans="2:15" ht="27.75" customHeight="1" x14ac:dyDescent="0.25">
      <c r="B104" s="2"/>
      <c r="D104" s="322"/>
      <c r="E104" s="323"/>
      <c r="F104" s="19" t="s">
        <v>67</v>
      </c>
      <c r="G104" s="411" t="s">
        <v>195</v>
      </c>
      <c r="H104" s="414"/>
      <c r="I104" s="414"/>
      <c r="J104" s="414"/>
      <c r="K104" s="414"/>
      <c r="L104" s="414"/>
      <c r="M104" s="415"/>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411" t="e">
        <f>+VLOOKUP(H10,tablero!$P$5:$R$200,3,FALSE)</f>
        <v>#N/A</v>
      </c>
      <c r="H108" s="414"/>
      <c r="I108" s="414"/>
      <c r="J108" s="414"/>
      <c r="K108" s="414"/>
      <c r="L108" s="414"/>
      <c r="M108" s="415"/>
      <c r="O108" s="2"/>
    </row>
    <row r="109" spans="2:15" ht="17.25" customHeight="1" x14ac:dyDescent="0.25">
      <c r="B109" s="2"/>
      <c r="D109" s="322"/>
      <c r="E109" s="323"/>
      <c r="F109" s="19" t="s">
        <v>2046</v>
      </c>
      <c r="G109" s="411" t="str">
        <f>+IF(M23="Si","Coordinador(a) Planeación y Sistemas","")</f>
        <v>Coordinador(a) Planeación y Sistemas</v>
      </c>
      <c r="H109" s="414"/>
      <c r="I109" s="414"/>
      <c r="J109" s="414"/>
      <c r="K109" s="414"/>
      <c r="L109" s="414"/>
      <c r="M109" s="415"/>
      <c r="O109" s="2"/>
    </row>
    <row r="110" spans="2:15" ht="17.25" customHeight="1" x14ac:dyDescent="0.25">
      <c r="B110" s="2"/>
      <c r="D110" s="322"/>
      <c r="E110" s="323"/>
      <c r="F110" s="19" t="s">
        <v>2047</v>
      </c>
      <c r="G110" s="411" t="str">
        <f>+IF(M24="Si","Coordinador(a) Centro Zonal","")</f>
        <v/>
      </c>
      <c r="H110" s="414"/>
      <c r="I110" s="414"/>
      <c r="J110" s="414"/>
      <c r="K110" s="414"/>
      <c r="L110" s="414"/>
      <c r="M110" s="415"/>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53" priority="31">
      <formula>+IF($F$43="no",1,0)</formula>
    </cfRule>
  </conditionalFormatting>
  <conditionalFormatting sqref="F32:M33">
    <cfRule type="expression" dxfId="2652" priority="30">
      <formula>+IF($Q$30="NA",1,0)</formula>
    </cfRule>
  </conditionalFormatting>
  <conditionalFormatting sqref="F33:M33">
    <cfRule type="expression" dxfId="2651" priority="29">
      <formula>+IF($Q$33=0,1,0)</formula>
    </cfRule>
  </conditionalFormatting>
  <conditionalFormatting sqref="F47:M47">
    <cfRule type="expression" dxfId="2650" priority="28">
      <formula>+IF($Q$47=0,1,0)</formula>
    </cfRule>
  </conditionalFormatting>
  <conditionalFormatting sqref="F73:G73">
    <cfRule type="cellIs" dxfId="2649" priority="14" operator="equal">
      <formula>"optimo"</formula>
    </cfRule>
    <cfRule type="cellIs" dxfId="2648" priority="15" operator="equal">
      <formula>"critico"</formula>
    </cfRule>
  </conditionalFormatting>
  <conditionalFormatting sqref="H73:I73">
    <cfRule type="cellIs" dxfId="2647" priority="12" operator="equal">
      <formula>"Adecuado"</formula>
    </cfRule>
    <cfRule type="cellIs" dxfId="2646" priority="13" operator="equal">
      <formula>"en riesgo"</formula>
    </cfRule>
  </conditionalFormatting>
  <conditionalFormatting sqref="J73:K73">
    <cfRule type="cellIs" dxfId="2645" priority="10" operator="equal">
      <formula>"Adecuado"</formula>
    </cfRule>
    <cfRule type="cellIs" dxfId="2644" priority="11" operator="equal">
      <formula>"en riesgo"</formula>
    </cfRule>
  </conditionalFormatting>
  <conditionalFormatting sqref="L73:M73">
    <cfRule type="cellIs" dxfId="2643" priority="8" operator="equal">
      <formula>"optimo"</formula>
    </cfRule>
    <cfRule type="cellIs" dxfId="2642" priority="9" operator="equal">
      <formula>"critico"</formula>
    </cfRule>
  </conditionalFormatting>
  <conditionalFormatting sqref="F75:M86">
    <cfRule type="expression" dxfId="2641" priority="7">
      <formula>+IF($AK75=0,1)</formula>
    </cfRule>
  </conditionalFormatting>
  <conditionalFormatting sqref="F103:G104">
    <cfRule type="expression" dxfId="2640" priority="6">
      <formula>+IF($G$102="No",1,0)</formula>
    </cfRule>
  </conditionalFormatting>
  <conditionalFormatting sqref="F51">
    <cfRule type="expression" dxfId="2639" priority="5">
      <formula>+IF($F$43="no",1,0)</formula>
    </cfRule>
  </conditionalFormatting>
  <conditionalFormatting sqref="I51">
    <cfRule type="expression" dxfId="263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196</v>
      </c>
      <c r="O10" s="2"/>
    </row>
    <row r="11" spans="2:24" ht="3.95" customHeight="1" x14ac:dyDescent="0.25">
      <c r="B11" s="2"/>
      <c r="D11" s="6"/>
      <c r="O11" s="2"/>
    </row>
    <row r="12" spans="2:24" ht="36" customHeight="1" x14ac:dyDescent="0.25">
      <c r="B12" s="2"/>
      <c r="D12" s="329" t="s">
        <v>5</v>
      </c>
      <c r="E12" s="330"/>
      <c r="F12" s="331" t="s">
        <v>197</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667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0.4</v>
      </c>
      <c r="G22" s="328" t="s">
        <v>9</v>
      </c>
      <c r="H22" s="328"/>
      <c r="I22" s="17">
        <v>0.4</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669</v>
      </c>
      <c r="G59" s="335"/>
      <c r="H59" s="335"/>
      <c r="I59" s="335"/>
      <c r="J59" s="335"/>
      <c r="K59" s="335"/>
      <c r="L59" s="335"/>
      <c r="M59" s="335"/>
      <c r="O59" s="2"/>
    </row>
    <row r="60" spans="2:15" ht="27" customHeight="1" x14ac:dyDescent="0.25">
      <c r="B60" s="2"/>
      <c r="D60" s="350" t="s">
        <v>35</v>
      </c>
      <c r="E60" s="350"/>
      <c r="F60" s="335" t="s">
        <v>670</v>
      </c>
      <c r="G60" s="335"/>
      <c r="H60" s="335"/>
      <c r="I60" s="335"/>
      <c r="J60" s="335"/>
      <c r="K60" s="335"/>
      <c r="L60" s="335"/>
      <c r="M60" s="335"/>
      <c r="O60" s="2"/>
    </row>
    <row r="61" spans="2:15" ht="27" customHeight="1" x14ac:dyDescent="0.25">
      <c r="B61" s="2"/>
      <c r="D61" s="350" t="s">
        <v>36</v>
      </c>
      <c r="E61" s="350"/>
      <c r="F61" s="335" t="s">
        <v>671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0.8</v>
      </c>
      <c r="H80" s="16">
        <v>0.79900000000000004</v>
      </c>
      <c r="I80" s="16">
        <v>0.70099999999999996</v>
      </c>
      <c r="J80" s="16">
        <v>0.7</v>
      </c>
      <c r="K80" s="16">
        <v>0.501</v>
      </c>
      <c r="L80" s="16">
        <v>0.5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0.7</v>
      </c>
      <c r="H86" s="16">
        <v>0.69899999999999995</v>
      </c>
      <c r="I86" s="16">
        <v>0.60099999999999998</v>
      </c>
      <c r="J86" s="16">
        <v>0.6</v>
      </c>
      <c r="K86" s="16">
        <v>0.40100000000000002</v>
      </c>
      <c r="L86" s="16">
        <v>0.4</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90.25" customHeight="1" x14ac:dyDescent="0.25">
      <c r="B88" s="2"/>
      <c r="D88" s="329" t="s">
        <v>59</v>
      </c>
      <c r="E88" s="330"/>
      <c r="F88" s="411" t="s">
        <v>666</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174" customHeight="1" x14ac:dyDescent="0.25">
      <c r="B100" s="2"/>
      <c r="D100" s="329" t="s">
        <v>62</v>
      </c>
      <c r="E100" s="330"/>
      <c r="F100" s="331" t="s">
        <v>655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196</v>
      </c>
      <c r="K103" s="21"/>
      <c r="O103" s="2"/>
    </row>
    <row r="104" spans="2:15" ht="27.75" customHeight="1" x14ac:dyDescent="0.25">
      <c r="B104" s="2"/>
      <c r="D104" s="322"/>
      <c r="E104" s="323"/>
      <c r="F104" s="19" t="s">
        <v>67</v>
      </c>
      <c r="G104" s="356" t="s">
        <v>197</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Director(a) Nutrición</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37" priority="31">
      <formula>+IF($F$43="no",1,0)</formula>
    </cfRule>
  </conditionalFormatting>
  <conditionalFormatting sqref="F32:M33">
    <cfRule type="expression" dxfId="2636" priority="30">
      <formula>+IF($Q$30="NA",1,0)</formula>
    </cfRule>
  </conditionalFormatting>
  <conditionalFormatting sqref="F33:M33">
    <cfRule type="expression" dxfId="2635" priority="29">
      <formula>+IF($Q$33=0,1,0)</formula>
    </cfRule>
  </conditionalFormatting>
  <conditionalFormatting sqref="F47:M47">
    <cfRule type="expression" dxfId="2634" priority="28">
      <formula>+IF($Q$47=0,1,0)</formula>
    </cfRule>
  </conditionalFormatting>
  <conditionalFormatting sqref="F73:G73">
    <cfRule type="cellIs" dxfId="2633" priority="14" operator="equal">
      <formula>"optimo"</formula>
    </cfRule>
    <cfRule type="cellIs" dxfId="2632" priority="15" operator="equal">
      <formula>"critico"</formula>
    </cfRule>
  </conditionalFormatting>
  <conditionalFormatting sqref="H73:I73">
    <cfRule type="cellIs" dxfId="2631" priority="12" operator="equal">
      <formula>"Adecuado"</formula>
    </cfRule>
    <cfRule type="cellIs" dxfId="2630" priority="13" operator="equal">
      <formula>"en riesgo"</formula>
    </cfRule>
  </conditionalFormatting>
  <conditionalFormatting sqref="J73:K73">
    <cfRule type="cellIs" dxfId="2629" priority="10" operator="equal">
      <formula>"Adecuado"</formula>
    </cfRule>
    <cfRule type="cellIs" dxfId="2628" priority="11" operator="equal">
      <formula>"en riesgo"</formula>
    </cfRule>
  </conditionalFormatting>
  <conditionalFormatting sqref="L73:M73">
    <cfRule type="cellIs" dxfId="2627" priority="8" operator="equal">
      <formula>"optimo"</formula>
    </cfRule>
    <cfRule type="cellIs" dxfId="2626" priority="9" operator="equal">
      <formula>"critico"</formula>
    </cfRule>
  </conditionalFormatting>
  <conditionalFormatting sqref="F75:M86">
    <cfRule type="expression" dxfId="2625" priority="7">
      <formula>+IF($AK75=0,1)</formula>
    </cfRule>
  </conditionalFormatting>
  <conditionalFormatting sqref="F103:G104">
    <cfRule type="expression" dxfId="2624" priority="6">
      <formula>+IF($G$102="No",1,0)</formula>
    </cfRule>
  </conditionalFormatting>
  <conditionalFormatting sqref="F51">
    <cfRule type="expression" dxfId="2623" priority="5">
      <formula>+IF($F$43="no",1,0)</formula>
    </cfRule>
  </conditionalFormatting>
  <conditionalFormatting sqref="I51">
    <cfRule type="expression" dxfId="262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2">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198</v>
      </c>
      <c r="O10" s="2"/>
    </row>
    <row r="11" spans="2:24" ht="3.95" customHeight="1" x14ac:dyDescent="0.25">
      <c r="B11" s="2"/>
      <c r="D11" s="6"/>
      <c r="O11" s="2"/>
    </row>
    <row r="12" spans="2:24" ht="36" customHeight="1" x14ac:dyDescent="0.25">
      <c r="B12" s="2"/>
      <c r="D12" s="329" t="s">
        <v>5</v>
      </c>
      <c r="E12" s="330"/>
      <c r="F12" s="331" t="s">
        <v>1675</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757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70">
        <v>4.5</v>
      </c>
      <c r="G22" s="328" t="s">
        <v>9</v>
      </c>
      <c r="H22" s="328"/>
      <c r="I22" s="70">
        <v>4.8</v>
      </c>
      <c r="K22" s="328" t="s">
        <v>10</v>
      </c>
      <c r="L22" s="328"/>
      <c r="M22" s="9" t="s">
        <v>496</v>
      </c>
      <c r="O22" s="2"/>
    </row>
    <row r="23" spans="2:17" ht="19.5" customHeight="1" x14ac:dyDescent="0.25">
      <c r="B23" s="2"/>
      <c r="D23" s="328" t="s">
        <v>11</v>
      </c>
      <c r="E23" s="328"/>
      <c r="F23" s="4" t="s">
        <v>104</v>
      </c>
      <c r="G23" s="328" t="s">
        <v>12</v>
      </c>
      <c r="H23" s="328"/>
      <c r="I23" s="4" t="s">
        <v>758</v>
      </c>
      <c r="K23" s="328" t="s">
        <v>13</v>
      </c>
      <c r="L23" s="328"/>
      <c r="M23" s="9" t="s">
        <v>2</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759</v>
      </c>
      <c r="G59" s="335"/>
      <c r="H59" s="335"/>
      <c r="I59" s="335"/>
      <c r="J59" s="335"/>
      <c r="K59" s="335"/>
      <c r="L59" s="335"/>
      <c r="M59" s="335"/>
      <c r="O59" s="2"/>
    </row>
    <row r="60" spans="2:15" ht="27" customHeight="1" x14ac:dyDescent="0.25">
      <c r="B60" s="2"/>
      <c r="D60" s="350" t="s">
        <v>35</v>
      </c>
      <c r="E60" s="350"/>
      <c r="F60" s="335" t="s">
        <v>760</v>
      </c>
      <c r="G60" s="335"/>
      <c r="H60" s="335"/>
      <c r="I60" s="335"/>
      <c r="J60" s="335"/>
      <c r="K60" s="335"/>
      <c r="L60" s="335"/>
      <c r="M60" s="335"/>
      <c r="O60" s="2"/>
    </row>
    <row r="61" spans="2:15" ht="27" customHeight="1" x14ac:dyDescent="0.25">
      <c r="B61" s="2"/>
      <c r="D61" s="350" t="s">
        <v>36</v>
      </c>
      <c r="E61" s="350"/>
      <c r="F61" s="335" t="s">
        <v>690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0.499</v>
      </c>
      <c r="H80" s="16">
        <v>0.5</v>
      </c>
      <c r="I80" s="16">
        <v>0.59899999999999998</v>
      </c>
      <c r="J80" s="16">
        <v>0.6</v>
      </c>
      <c r="K80" s="16">
        <v>0.69899999999999995</v>
      </c>
      <c r="L80" s="16">
        <v>0.7</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0.69899999999999995</v>
      </c>
      <c r="H86" s="16">
        <v>0.7</v>
      </c>
      <c r="I86" s="16">
        <v>0.79900000000000004</v>
      </c>
      <c r="J86" s="16">
        <v>0.8</v>
      </c>
      <c r="K86" s="16">
        <v>0.999</v>
      </c>
      <c r="L86" s="16" t="s">
        <v>500</v>
      </c>
      <c r="M86" s="16">
        <v>1</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76.25" customHeight="1" x14ac:dyDescent="0.25">
      <c r="B88" s="2"/>
      <c r="D88" s="329" t="s">
        <v>59</v>
      </c>
      <c r="E88" s="330"/>
      <c r="F88" s="411" t="s">
        <v>692</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691</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656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198</v>
      </c>
      <c r="K103" s="21"/>
      <c r="O103" s="2"/>
    </row>
    <row r="104" spans="2:15" ht="27.75" customHeight="1" x14ac:dyDescent="0.25">
      <c r="B104" s="2"/>
      <c r="D104" s="322"/>
      <c r="E104" s="323"/>
      <c r="F104" s="19" t="s">
        <v>67</v>
      </c>
      <c r="G104" s="324" t="s">
        <v>1759</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e">
        <f>+VLOOKUP(H10,tablero!$P$5:$R$200,3,FALSE)</f>
        <v>#N/A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21" priority="31">
      <formula>+IF($F$43="no",1,0)</formula>
    </cfRule>
  </conditionalFormatting>
  <conditionalFormatting sqref="F32:M33">
    <cfRule type="expression" dxfId="2620" priority="30">
      <formula>+IF($Q$30="NA",1,0)</formula>
    </cfRule>
  </conditionalFormatting>
  <conditionalFormatting sqref="F33:M33">
    <cfRule type="expression" dxfId="2619" priority="29">
      <formula>+IF($Q$33=0,1,0)</formula>
    </cfRule>
  </conditionalFormatting>
  <conditionalFormatting sqref="F47:M47">
    <cfRule type="expression" dxfId="2618" priority="28">
      <formula>+IF($Q$47=0,1,0)</formula>
    </cfRule>
  </conditionalFormatting>
  <conditionalFormatting sqref="F73:G73">
    <cfRule type="cellIs" dxfId="2617" priority="14" operator="equal">
      <formula>"optimo"</formula>
    </cfRule>
    <cfRule type="cellIs" dxfId="2616" priority="15" operator="equal">
      <formula>"critico"</formula>
    </cfRule>
  </conditionalFormatting>
  <conditionalFormatting sqref="H73:I73">
    <cfRule type="cellIs" dxfId="2615" priority="12" operator="equal">
      <formula>"Adecuado"</formula>
    </cfRule>
    <cfRule type="cellIs" dxfId="2614" priority="13" operator="equal">
      <formula>"en riesgo"</formula>
    </cfRule>
  </conditionalFormatting>
  <conditionalFormatting sqref="J73:K73">
    <cfRule type="cellIs" dxfId="2613" priority="10" operator="equal">
      <formula>"Adecuado"</formula>
    </cfRule>
    <cfRule type="cellIs" dxfId="2612" priority="11" operator="equal">
      <formula>"en riesgo"</formula>
    </cfRule>
  </conditionalFormatting>
  <conditionalFormatting sqref="L73:M73">
    <cfRule type="cellIs" dxfId="2611" priority="8" operator="equal">
      <formula>"optimo"</formula>
    </cfRule>
    <cfRule type="cellIs" dxfId="2610" priority="9" operator="equal">
      <formula>"critico"</formula>
    </cfRule>
  </conditionalFormatting>
  <conditionalFormatting sqref="F75:M86">
    <cfRule type="expression" dxfId="2609" priority="7">
      <formula>+IF($AK75=0,1)</formula>
    </cfRule>
  </conditionalFormatting>
  <conditionalFormatting sqref="F103:G104">
    <cfRule type="expression" dxfId="2608" priority="6">
      <formula>+IF($G$102="No",1,0)</formula>
    </cfRule>
  </conditionalFormatting>
  <conditionalFormatting sqref="F51">
    <cfRule type="expression" dxfId="2607" priority="5">
      <formula>+IF($F$43="no",1,0)</formula>
    </cfRule>
  </conditionalFormatting>
  <conditionalFormatting sqref="I51">
    <cfRule type="expression" dxfId="260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3">
    <tabColor rgb="FF0070C0"/>
  </sheetPr>
  <dimension ref="B1:AV113"/>
  <sheetViews>
    <sheetView topLeftCell="A52"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199</v>
      </c>
      <c r="O10" s="2"/>
    </row>
    <row r="11" spans="2:24" ht="3.95" customHeight="1" x14ac:dyDescent="0.25">
      <c r="B11" s="2"/>
      <c r="D11" s="6"/>
      <c r="O11" s="2"/>
    </row>
    <row r="12" spans="2:24" ht="36" customHeight="1" x14ac:dyDescent="0.25">
      <c r="B12" s="2"/>
      <c r="D12" s="329" t="s">
        <v>5</v>
      </c>
      <c r="E12" s="330"/>
      <c r="F12" s="331" t="s">
        <v>200</v>
      </c>
      <c r="G12" s="332"/>
      <c r="H12" s="332"/>
      <c r="I12" s="332"/>
      <c r="J12" s="332"/>
      <c r="K12" s="332"/>
      <c r="L12" s="332"/>
      <c r="M12" s="333"/>
      <c r="O12" s="2"/>
      <c r="W12" s="3" t="str">
        <f>+F23</f>
        <v>Semestral</v>
      </c>
      <c r="X12" s="3" t="str">
        <f>+F71</f>
        <v>Junio</v>
      </c>
    </row>
    <row r="13" spans="2:24" ht="3.95" customHeight="1" x14ac:dyDescent="0.25">
      <c r="B13" s="2"/>
      <c r="O13" s="2"/>
    </row>
    <row r="14" spans="2:24" ht="36" customHeight="1" x14ac:dyDescent="0.25">
      <c r="B14" s="2"/>
      <c r="D14" s="329" t="s">
        <v>6</v>
      </c>
      <c r="E14" s="330"/>
      <c r="F14" s="331" t="s">
        <v>753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0.24</v>
      </c>
      <c r="G22" s="328" t="s">
        <v>9</v>
      </c>
      <c r="H22" s="328"/>
      <c r="I22" s="17">
        <v>0.25</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754</v>
      </c>
      <c r="G59" s="335"/>
      <c r="H59" s="335"/>
      <c r="I59" s="335"/>
      <c r="J59" s="335"/>
      <c r="K59" s="335"/>
      <c r="L59" s="335"/>
      <c r="M59" s="335"/>
      <c r="O59" s="2"/>
    </row>
    <row r="60" spans="2:15" ht="27" customHeight="1" x14ac:dyDescent="0.25">
      <c r="B60" s="2"/>
      <c r="D60" s="350" t="s">
        <v>35</v>
      </c>
      <c r="E60" s="350"/>
      <c r="F60" s="335" t="s">
        <v>755</v>
      </c>
      <c r="G60" s="335"/>
      <c r="H60" s="335"/>
      <c r="I60" s="335"/>
      <c r="J60" s="335"/>
      <c r="K60" s="335"/>
      <c r="L60" s="335"/>
      <c r="M60" s="335"/>
      <c r="O60" s="2"/>
    </row>
    <row r="61" spans="2:15" ht="27" customHeight="1" x14ac:dyDescent="0.25">
      <c r="B61" s="2"/>
      <c r="D61" s="350" t="s">
        <v>36</v>
      </c>
      <c r="E61" s="350"/>
      <c r="F61" s="335" t="s">
        <v>756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0.19900000000000001</v>
      </c>
      <c r="H80" s="16">
        <v>0.2</v>
      </c>
      <c r="I80" s="16">
        <v>0.22900000000000001</v>
      </c>
      <c r="J80" s="16">
        <v>0.23</v>
      </c>
      <c r="K80" s="16">
        <v>0.249</v>
      </c>
      <c r="L80" s="16">
        <v>0.25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0.19900000000000001</v>
      </c>
      <c r="H86" s="16">
        <v>0.2</v>
      </c>
      <c r="I86" s="16">
        <v>0.22900000000000001</v>
      </c>
      <c r="J86" s="16">
        <v>0.23</v>
      </c>
      <c r="K86" s="16">
        <v>0.249</v>
      </c>
      <c r="L86" s="16">
        <v>0.25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92" customHeight="1" x14ac:dyDescent="0.25">
      <c r="B88" s="2"/>
      <c r="D88" s="329" t="s">
        <v>59</v>
      </c>
      <c r="E88" s="330"/>
      <c r="F88" s="411" t="s">
        <v>693</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656</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199</v>
      </c>
      <c r="K103" s="21"/>
      <c r="O103" s="2"/>
    </row>
    <row r="104" spans="2:15" ht="27.75" customHeight="1" x14ac:dyDescent="0.25">
      <c r="B104" s="2"/>
      <c r="D104" s="322"/>
      <c r="E104" s="323"/>
      <c r="F104" s="19" t="s">
        <v>67</v>
      </c>
      <c r="G104" s="356" t="s">
        <v>1760</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e">
        <f>+VLOOKUP(H10,tablero!$P$5:$R$200,3,FALSE)</f>
        <v>#N/A</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605" priority="32">
      <formula>+IF($F$43="no",1,0)</formula>
    </cfRule>
  </conditionalFormatting>
  <conditionalFormatting sqref="F32:M33">
    <cfRule type="expression" dxfId="2604" priority="31">
      <formula>+IF($Q$30="NA",1,0)</formula>
    </cfRule>
  </conditionalFormatting>
  <conditionalFormatting sqref="F33:M33">
    <cfRule type="expression" dxfId="2603" priority="30">
      <formula>+IF($Q$33=0,1,0)</formula>
    </cfRule>
  </conditionalFormatting>
  <conditionalFormatting sqref="F47:M47">
    <cfRule type="expression" dxfId="2602" priority="29">
      <formula>+IF($Q$47=0,1,0)</formula>
    </cfRule>
  </conditionalFormatting>
  <conditionalFormatting sqref="F73:G73">
    <cfRule type="cellIs" dxfId="2601" priority="15" operator="equal">
      <formula>"optimo"</formula>
    </cfRule>
    <cfRule type="cellIs" dxfId="2600" priority="16" operator="equal">
      <formula>"critico"</formula>
    </cfRule>
  </conditionalFormatting>
  <conditionalFormatting sqref="H73:I73">
    <cfRule type="cellIs" dxfId="2599" priority="13" operator="equal">
      <formula>"Adecuado"</formula>
    </cfRule>
    <cfRule type="cellIs" dxfId="2598" priority="14" operator="equal">
      <formula>"en riesgo"</formula>
    </cfRule>
  </conditionalFormatting>
  <conditionalFormatting sqref="J73:K73">
    <cfRule type="cellIs" dxfId="2597" priority="11" operator="equal">
      <formula>"Adecuado"</formula>
    </cfRule>
    <cfRule type="cellIs" dxfId="2596" priority="12" operator="equal">
      <formula>"en riesgo"</formula>
    </cfRule>
  </conditionalFormatting>
  <conditionalFormatting sqref="L73:M73">
    <cfRule type="cellIs" dxfId="2595" priority="9" operator="equal">
      <formula>"optimo"</formula>
    </cfRule>
    <cfRule type="cellIs" dxfId="2594" priority="10" operator="equal">
      <formula>"critico"</formula>
    </cfRule>
  </conditionalFormatting>
  <conditionalFormatting sqref="F75:M86">
    <cfRule type="expression" dxfId="2593" priority="8">
      <formula>+IF($AK75=0,1)</formula>
    </cfRule>
  </conditionalFormatting>
  <conditionalFormatting sqref="F103:G104">
    <cfRule type="expression" dxfId="2592" priority="7">
      <formula>+IF($G$102="No",1,0)</formula>
    </cfRule>
  </conditionalFormatting>
  <conditionalFormatting sqref="F51">
    <cfRule type="expression" dxfId="2591" priority="6">
      <formula>+IF($F$43="no",1,0)</formula>
    </cfRule>
  </conditionalFormatting>
  <conditionalFormatting sqref="I51">
    <cfRule type="expression" dxfId="2590"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4">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201</v>
      </c>
      <c r="O10" s="2"/>
    </row>
    <row r="11" spans="2:24" ht="3.95" customHeight="1" x14ac:dyDescent="0.25">
      <c r="B11" s="2"/>
      <c r="D11" s="6"/>
      <c r="O11" s="2"/>
    </row>
    <row r="12" spans="2:24" ht="36" customHeight="1" x14ac:dyDescent="0.25">
      <c r="B12" s="2"/>
      <c r="D12" s="329" t="s">
        <v>5</v>
      </c>
      <c r="E12" s="330"/>
      <c r="F12" s="331" t="s">
        <v>1588</v>
      </c>
      <c r="G12" s="332"/>
      <c r="H12" s="332"/>
      <c r="I12" s="332"/>
      <c r="J12" s="332"/>
      <c r="K12" s="332"/>
      <c r="L12" s="332"/>
      <c r="M12" s="333"/>
      <c r="O12" s="2"/>
      <c r="W12" s="3" t="str">
        <f>+F23</f>
        <v>Semestral</v>
      </c>
      <c r="X12" s="3" t="str">
        <f>+F71</f>
        <v>Junio</v>
      </c>
    </row>
    <row r="13" spans="2:24" ht="3.95" customHeight="1" x14ac:dyDescent="0.25">
      <c r="B13" s="2"/>
      <c r="O13" s="2"/>
    </row>
    <row r="14" spans="2:24" ht="45.75" customHeight="1" x14ac:dyDescent="0.25">
      <c r="B14" s="2"/>
      <c r="D14" s="329" t="s">
        <v>6</v>
      </c>
      <c r="E14" s="330"/>
      <c r="F14" s="331" t="s">
        <v>749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750</v>
      </c>
      <c r="G59" s="335"/>
      <c r="H59" s="335"/>
      <c r="I59" s="335"/>
      <c r="J59" s="335"/>
      <c r="K59" s="335"/>
      <c r="L59" s="335"/>
      <c r="M59" s="335"/>
      <c r="O59" s="2"/>
    </row>
    <row r="60" spans="2:15" ht="27" customHeight="1" x14ac:dyDescent="0.25">
      <c r="B60" s="2"/>
      <c r="D60" s="350" t="s">
        <v>35</v>
      </c>
      <c r="E60" s="350"/>
      <c r="F60" s="335" t="s">
        <v>751</v>
      </c>
      <c r="G60" s="335"/>
      <c r="H60" s="335"/>
      <c r="I60" s="335"/>
      <c r="J60" s="335"/>
      <c r="K60" s="335"/>
      <c r="L60" s="335"/>
      <c r="M60" s="335"/>
      <c r="O60" s="2"/>
    </row>
    <row r="61" spans="2:15" ht="27" customHeight="1" x14ac:dyDescent="0.25">
      <c r="B61" s="2"/>
      <c r="D61" s="350" t="s">
        <v>36</v>
      </c>
      <c r="E61" s="350"/>
      <c r="F61" s="335" t="s">
        <v>752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74.5" customHeight="1" x14ac:dyDescent="0.25">
      <c r="B88" s="2"/>
      <c r="D88" s="329" t="s">
        <v>59</v>
      </c>
      <c r="E88" s="330"/>
      <c r="F88" s="411" t="s">
        <v>710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311.25" customHeight="1" x14ac:dyDescent="0.25">
      <c r="B100" s="2"/>
      <c r="D100" s="329" t="s">
        <v>62</v>
      </c>
      <c r="E100" s="330"/>
      <c r="F100" s="356" t="s">
        <v>657</v>
      </c>
      <c r="G100" s="419"/>
      <c r="H100" s="419"/>
      <c r="I100" s="419"/>
      <c r="J100" s="419"/>
      <c r="K100" s="419"/>
      <c r="L100" s="419"/>
      <c r="M100" s="420"/>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89" priority="31">
      <formula>+IF($F$43="no",1,0)</formula>
    </cfRule>
  </conditionalFormatting>
  <conditionalFormatting sqref="F32:M33">
    <cfRule type="expression" dxfId="2588" priority="30">
      <formula>+IF($Q$30="NA",1,0)</formula>
    </cfRule>
  </conditionalFormatting>
  <conditionalFormatting sqref="F33:M33">
    <cfRule type="expression" dxfId="2587" priority="29">
      <formula>+IF($Q$33=0,1,0)</formula>
    </cfRule>
  </conditionalFormatting>
  <conditionalFormatting sqref="F47:M47">
    <cfRule type="expression" dxfId="2586" priority="28">
      <formula>+IF($Q$47=0,1,0)</formula>
    </cfRule>
  </conditionalFormatting>
  <conditionalFormatting sqref="F73:G73">
    <cfRule type="cellIs" dxfId="2585" priority="15" operator="equal">
      <formula>"optimo"</formula>
    </cfRule>
    <cfRule type="cellIs" dxfId="2584" priority="16" operator="equal">
      <formula>"critico"</formula>
    </cfRule>
  </conditionalFormatting>
  <conditionalFormatting sqref="H73:I73">
    <cfRule type="cellIs" dxfId="2583" priority="13" operator="equal">
      <formula>"Adecuado"</formula>
    </cfRule>
    <cfRule type="cellIs" dxfId="2582" priority="14" operator="equal">
      <formula>"en riesgo"</formula>
    </cfRule>
  </conditionalFormatting>
  <conditionalFormatting sqref="J73:K73">
    <cfRule type="cellIs" dxfId="2581" priority="11" operator="equal">
      <formula>"Adecuado"</formula>
    </cfRule>
    <cfRule type="cellIs" dxfId="2580" priority="12" operator="equal">
      <formula>"en riesgo"</formula>
    </cfRule>
  </conditionalFormatting>
  <conditionalFormatting sqref="L73:M73">
    <cfRule type="cellIs" dxfId="2579" priority="9" operator="equal">
      <formula>"optimo"</formula>
    </cfRule>
    <cfRule type="cellIs" dxfId="2578" priority="10" operator="equal">
      <formula>"critico"</formula>
    </cfRule>
  </conditionalFormatting>
  <conditionalFormatting sqref="F75:M86">
    <cfRule type="expression" dxfId="2577" priority="8">
      <formula>+IF($AK75=0,1)</formula>
    </cfRule>
  </conditionalFormatting>
  <conditionalFormatting sqref="F103:G104">
    <cfRule type="expression" dxfId="2576" priority="7">
      <formula>+IF($G$102="No",1,0)</formula>
    </cfRule>
  </conditionalFormatting>
  <conditionalFormatting sqref="F51">
    <cfRule type="expression" dxfId="2575" priority="6">
      <formula>+IF($F$43="no",1,0)</formula>
    </cfRule>
  </conditionalFormatting>
  <conditionalFormatting sqref="I51">
    <cfRule type="expression" dxfId="2574"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5">
    <tabColor rgb="FF0070C0"/>
  </sheetPr>
  <dimension ref="B1:AV113"/>
  <sheetViews>
    <sheetView topLeftCell="A49"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712</v>
      </c>
      <c r="O10" s="2"/>
    </row>
    <row r="11" spans="2:24" ht="3.95" customHeight="1" x14ac:dyDescent="0.25">
      <c r="B11" s="2"/>
      <c r="D11" s="6"/>
      <c r="O11" s="2"/>
    </row>
    <row r="12" spans="2:24" ht="41.25" customHeight="1" x14ac:dyDescent="0.25">
      <c r="B12" s="2"/>
      <c r="D12" s="329" t="s">
        <v>5</v>
      </c>
      <c r="E12" s="330"/>
      <c r="F12" s="331" t="s">
        <v>1589</v>
      </c>
      <c r="G12" s="332"/>
      <c r="H12" s="332"/>
      <c r="I12" s="332"/>
      <c r="J12" s="332"/>
      <c r="K12" s="332"/>
      <c r="L12" s="332"/>
      <c r="M12" s="333"/>
      <c r="O12" s="2"/>
      <c r="W12" s="3" t="str">
        <f>+F23</f>
        <v>Semestral</v>
      </c>
      <c r="X12" s="3" t="str">
        <f>+F71</f>
        <v>Junio</v>
      </c>
    </row>
    <row r="13" spans="2:24" ht="3.95" customHeight="1" x14ac:dyDescent="0.25">
      <c r="B13" s="2"/>
      <c r="O13" s="2"/>
    </row>
    <row r="14" spans="2:24" ht="45.75" customHeight="1" x14ac:dyDescent="0.25">
      <c r="B14" s="2"/>
      <c r="D14" s="329" t="s">
        <v>6</v>
      </c>
      <c r="E14" s="330"/>
      <c r="F14" s="331" t="s">
        <v>713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489</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176</v>
      </c>
      <c r="G31" s="331" t="s">
        <v>177</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1718</v>
      </c>
      <c r="G35" s="331" t="s">
        <v>1594</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555</v>
      </c>
      <c r="G49" s="331" t="s">
        <v>100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748</v>
      </c>
      <c r="G59" s="335"/>
      <c r="H59" s="335"/>
      <c r="I59" s="335"/>
      <c r="J59" s="335"/>
      <c r="K59" s="335"/>
      <c r="L59" s="335"/>
      <c r="M59" s="335"/>
      <c r="O59" s="2"/>
    </row>
    <row r="60" spans="2:15" ht="36" customHeight="1" x14ac:dyDescent="0.25">
      <c r="B60" s="2"/>
      <c r="D60" s="350" t="s">
        <v>35</v>
      </c>
      <c r="E60" s="350"/>
      <c r="F60" s="335" t="s">
        <v>715</v>
      </c>
      <c r="G60" s="335"/>
      <c r="H60" s="335"/>
      <c r="I60" s="335"/>
      <c r="J60" s="335"/>
      <c r="K60" s="335"/>
      <c r="L60" s="335"/>
      <c r="M60" s="335"/>
      <c r="O60" s="2"/>
    </row>
    <row r="61" spans="2:15" ht="27" customHeight="1" x14ac:dyDescent="0.25">
      <c r="B61" s="2"/>
      <c r="D61" s="350" t="s">
        <v>36</v>
      </c>
      <c r="E61" s="350"/>
      <c r="F61" s="335" t="s">
        <v>716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0.59899999999999998</v>
      </c>
      <c r="H80" s="16">
        <v>0.6</v>
      </c>
      <c r="I80" s="16">
        <v>0.69899999999999995</v>
      </c>
      <c r="J80" s="16">
        <v>0.7</v>
      </c>
      <c r="K80" s="16">
        <v>0.79900000000000004</v>
      </c>
      <c r="L80" s="16">
        <v>0.8</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0.59899999999999998</v>
      </c>
      <c r="H86" s="16">
        <v>0.6</v>
      </c>
      <c r="I86" s="16">
        <v>0.69899999999999995</v>
      </c>
      <c r="J86" s="16">
        <v>0.7</v>
      </c>
      <c r="K86" s="16">
        <v>0.79900000000000004</v>
      </c>
      <c r="L86" s="16">
        <v>0.8</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25" customHeight="1" x14ac:dyDescent="0.25">
      <c r="B88" s="2"/>
      <c r="D88" s="329" t="s">
        <v>59</v>
      </c>
      <c r="E88" s="330"/>
      <c r="F88" s="411" t="s">
        <v>714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509</v>
      </c>
      <c r="G97" s="335"/>
      <c r="H97" s="335"/>
      <c r="I97" s="335"/>
      <c r="J97" s="335"/>
      <c r="K97" s="335"/>
      <c r="L97" s="335"/>
      <c r="M97" s="335"/>
      <c r="O97" s="2"/>
    </row>
    <row r="98" spans="2:15" ht="28.5" customHeight="1" x14ac:dyDescent="0.25">
      <c r="B98" s="2"/>
      <c r="D98" s="350" t="s">
        <v>36</v>
      </c>
      <c r="E98" s="350"/>
      <c r="F98" s="335" t="s">
        <v>509</v>
      </c>
      <c r="G98" s="335"/>
      <c r="H98" s="335"/>
      <c r="I98" s="335"/>
      <c r="J98" s="335"/>
      <c r="K98" s="335"/>
      <c r="L98" s="335"/>
      <c r="M98" s="335"/>
      <c r="O98" s="2"/>
    </row>
    <row r="99" spans="2:15" ht="3.95" customHeight="1" x14ac:dyDescent="0.25">
      <c r="B99" s="2"/>
      <c r="O99" s="2"/>
    </row>
    <row r="100" spans="2:15" ht="219" customHeight="1" x14ac:dyDescent="0.25">
      <c r="B100" s="2"/>
      <c r="D100" s="329" t="s">
        <v>62</v>
      </c>
      <c r="E100" s="330"/>
      <c r="F100" s="411" t="s">
        <v>717</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Nutrición</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73" priority="31">
      <formula>+IF($F$43="no",1,0)</formula>
    </cfRule>
  </conditionalFormatting>
  <conditionalFormatting sqref="F32:M33">
    <cfRule type="expression" dxfId="2572" priority="30">
      <formula>+IF($Q$30="NA",1,0)</formula>
    </cfRule>
  </conditionalFormatting>
  <conditionalFormatting sqref="F33:M33">
    <cfRule type="expression" dxfId="2571" priority="29">
      <formula>+IF($Q$33=0,1,0)</formula>
    </cfRule>
  </conditionalFormatting>
  <conditionalFormatting sqref="F47:M47">
    <cfRule type="expression" dxfId="2570" priority="28">
      <formula>+IF($Q$47=0,1,0)</formula>
    </cfRule>
  </conditionalFormatting>
  <conditionalFormatting sqref="F73:G73">
    <cfRule type="cellIs" dxfId="2569" priority="15" operator="equal">
      <formula>"optimo"</formula>
    </cfRule>
    <cfRule type="cellIs" dxfId="2568" priority="16" operator="equal">
      <formula>"critico"</formula>
    </cfRule>
  </conditionalFormatting>
  <conditionalFormatting sqref="H73:I73">
    <cfRule type="cellIs" dxfId="2567" priority="13" operator="equal">
      <formula>"Adecuado"</formula>
    </cfRule>
    <cfRule type="cellIs" dxfId="2566" priority="14" operator="equal">
      <formula>"en riesgo"</formula>
    </cfRule>
  </conditionalFormatting>
  <conditionalFormatting sqref="J73:K73">
    <cfRule type="cellIs" dxfId="2565" priority="11" operator="equal">
      <formula>"Adecuado"</formula>
    </cfRule>
    <cfRule type="cellIs" dxfId="2564" priority="12" operator="equal">
      <formula>"en riesgo"</formula>
    </cfRule>
  </conditionalFormatting>
  <conditionalFormatting sqref="L73:M73">
    <cfRule type="cellIs" dxfId="2563" priority="9" operator="equal">
      <formula>"optimo"</formula>
    </cfRule>
    <cfRule type="cellIs" dxfId="2562" priority="10" operator="equal">
      <formula>"critico"</formula>
    </cfRule>
  </conditionalFormatting>
  <conditionalFormatting sqref="F75:M86">
    <cfRule type="expression" dxfId="2561" priority="8">
      <formula>+IF($AK75=0,1)</formula>
    </cfRule>
  </conditionalFormatting>
  <conditionalFormatting sqref="F103:G104">
    <cfRule type="expression" dxfId="2560" priority="7">
      <formula>+IF($G$102="No",1,0)</formula>
    </cfRule>
  </conditionalFormatting>
  <conditionalFormatting sqref="F51">
    <cfRule type="expression" dxfId="2559" priority="6">
      <formula>+IF($F$43="no",1,0)</formula>
    </cfRule>
  </conditionalFormatting>
  <conditionalFormatting sqref="I51">
    <cfRule type="expression" dxfId="2558"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112</v>
      </c>
      <c r="O10" s="2"/>
    </row>
    <row r="11" spans="2:24" ht="3.95" customHeight="1" x14ac:dyDescent="0.25">
      <c r="B11" s="2"/>
      <c r="D11" s="6"/>
      <c r="O11" s="2"/>
    </row>
    <row r="12" spans="2:24" ht="36" customHeight="1" x14ac:dyDescent="0.25">
      <c r="B12" s="2"/>
      <c r="D12" s="329" t="s">
        <v>5</v>
      </c>
      <c r="E12" s="330"/>
      <c r="F12" s="331" t="s">
        <v>113</v>
      </c>
      <c r="G12" s="332"/>
      <c r="H12" s="332"/>
      <c r="I12" s="332"/>
      <c r="J12" s="332"/>
      <c r="K12" s="332"/>
      <c r="L12" s="332"/>
      <c r="M12" s="333"/>
      <c r="O12" s="2"/>
      <c r="W12" s="3" t="str">
        <f>+F23</f>
        <v>Mensual</v>
      </c>
      <c r="X12" s="3" t="str">
        <f>+F71</f>
        <v>Febrero</v>
      </c>
    </row>
    <row r="13" spans="2:24" ht="3.95" customHeight="1" x14ac:dyDescent="0.25">
      <c r="B13" s="2"/>
      <c r="O13" s="2"/>
    </row>
    <row r="14" spans="2:24" ht="36" customHeight="1" x14ac:dyDescent="0.25">
      <c r="B14" s="2"/>
      <c r="D14" s="329" t="s">
        <v>6</v>
      </c>
      <c r="E14" s="330"/>
      <c r="F14" s="331" t="s">
        <v>643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1054857</v>
      </c>
      <c r="G22" s="328" t="s">
        <v>9</v>
      </c>
      <c r="H22" s="328"/>
      <c r="I22" s="8">
        <v>1150000</v>
      </c>
      <c r="K22" s="328" t="s">
        <v>10</v>
      </c>
      <c r="L22" s="328"/>
      <c r="M22" s="9" t="s">
        <v>496</v>
      </c>
      <c r="O22" s="2"/>
    </row>
    <row r="23" spans="2:17" ht="19.5" customHeight="1" x14ac:dyDescent="0.25">
      <c r="B23" s="2"/>
      <c r="D23" s="328" t="s">
        <v>11</v>
      </c>
      <c r="E23" s="328"/>
      <c r="F23" s="4" t="s">
        <v>84</v>
      </c>
      <c r="G23" s="328" t="s">
        <v>12</v>
      </c>
      <c r="H23" s="328"/>
      <c r="I23" s="4" t="s">
        <v>553</v>
      </c>
      <c r="K23" s="328" t="s">
        <v>13</v>
      </c>
      <c r="L23" s="328"/>
      <c r="M23" s="9" t="s">
        <v>496</v>
      </c>
      <c r="O23" s="2"/>
    </row>
    <row r="24" spans="2:17" ht="20.100000000000001" customHeight="1" x14ac:dyDescent="0.25">
      <c r="B24" s="2"/>
      <c r="D24" s="328" t="s">
        <v>14</v>
      </c>
      <c r="E24" s="328"/>
      <c r="F24" s="4" t="s">
        <v>498</v>
      </c>
      <c r="G24" s="328" t="s">
        <v>15</v>
      </c>
      <c r="H24" s="328"/>
      <c r="I24" s="4" t="s">
        <v>519</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2000000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644</v>
      </c>
      <c r="G59" s="335"/>
      <c r="H59" s="335"/>
      <c r="I59" s="335"/>
      <c r="J59" s="335"/>
      <c r="K59" s="335"/>
      <c r="L59" s="335"/>
      <c r="M59" s="335"/>
      <c r="O59" s="2"/>
    </row>
    <row r="60" spans="2:15" ht="27" customHeight="1" x14ac:dyDescent="0.25">
      <c r="B60" s="2"/>
      <c r="D60" s="350" t="s">
        <v>35</v>
      </c>
      <c r="E60" s="350"/>
      <c r="F60" s="335" t="s">
        <v>645</v>
      </c>
      <c r="G60" s="335"/>
      <c r="H60" s="335"/>
      <c r="I60" s="335"/>
      <c r="J60" s="335"/>
      <c r="K60" s="335"/>
      <c r="L60" s="335"/>
      <c r="M60" s="335"/>
      <c r="O60" s="2"/>
    </row>
    <row r="61" spans="2:15" ht="27" customHeight="1" x14ac:dyDescent="0.25">
      <c r="B61" s="2"/>
      <c r="D61" s="350" t="s">
        <v>36</v>
      </c>
      <c r="E61" s="350"/>
      <c r="F61" s="335" t="s">
        <v>590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48" ht="3" customHeight="1" x14ac:dyDescent="0.25">
      <c r="B65" s="2"/>
      <c r="C65" s="2"/>
      <c r="D65" s="2"/>
      <c r="E65" s="2"/>
      <c r="F65" s="2"/>
      <c r="G65" s="2"/>
      <c r="H65" s="2"/>
      <c r="I65" s="2"/>
      <c r="J65" s="2"/>
      <c r="K65" s="2"/>
      <c r="L65" s="2"/>
      <c r="M65" s="2"/>
      <c r="N65" s="2"/>
      <c r="O65" s="2"/>
    </row>
    <row r="66" spans="2:48" ht="3.95" customHeight="1" x14ac:dyDescent="0.25">
      <c r="B66" s="2"/>
      <c r="O66" s="2"/>
    </row>
    <row r="67" spans="2:48" x14ac:dyDescent="0.25">
      <c r="B67" s="2"/>
      <c r="D67" s="352" t="s">
        <v>38</v>
      </c>
      <c r="E67" s="352"/>
      <c r="O67" s="2"/>
    </row>
    <row r="68" spans="2:48" ht="3.95" customHeight="1" x14ac:dyDescent="0.25">
      <c r="B68" s="2"/>
      <c r="D68" s="7"/>
      <c r="E68" s="7"/>
      <c r="O68" s="2"/>
    </row>
    <row r="69" spans="2:48" ht="18.75" customHeight="1" x14ac:dyDescent="0.25">
      <c r="B69" s="2"/>
      <c r="O69" s="2"/>
      <c r="U69" s="3">
        <f>+IFERROR(VLOOKUP(F23,base!$A$1:$B$8,2,FALSE),"")</f>
        <v>1</v>
      </c>
    </row>
    <row r="70" spans="2:48" ht="3.95" customHeight="1" x14ac:dyDescent="0.25">
      <c r="B70" s="2"/>
      <c r="D70" s="7"/>
      <c r="E70" s="7"/>
      <c r="O70" s="2"/>
    </row>
    <row r="71" spans="2:48" ht="18.75" customHeight="1" x14ac:dyDescent="0.25">
      <c r="B71" s="2"/>
      <c r="D71" s="334" t="s">
        <v>39</v>
      </c>
      <c r="E71" s="334"/>
      <c r="F71" s="4" t="s">
        <v>40</v>
      </c>
      <c r="G71" s="3">
        <v>2</v>
      </c>
      <c r="O71" s="2"/>
    </row>
    <row r="72" spans="2:48" ht="3.95" customHeight="1" x14ac:dyDescent="0.25">
      <c r="B72" s="2"/>
      <c r="D72" s="7"/>
      <c r="E72" s="7"/>
      <c r="O72" s="2"/>
    </row>
    <row r="73" spans="2:48" x14ac:dyDescent="0.25">
      <c r="B73" s="2"/>
      <c r="D73" s="353" t="s">
        <v>41</v>
      </c>
      <c r="E73" s="353"/>
      <c r="F73" s="354" t="s">
        <v>42</v>
      </c>
      <c r="G73" s="355"/>
      <c r="H73" s="354" t="s">
        <v>43</v>
      </c>
      <c r="I73" s="355"/>
      <c r="J73" s="354" t="s">
        <v>44</v>
      </c>
      <c r="K73" s="355"/>
      <c r="L73" s="354" t="s">
        <v>45</v>
      </c>
      <c r="M73" s="355"/>
      <c r="O73" s="2"/>
    </row>
    <row r="74" spans="2:48" x14ac:dyDescent="0.25">
      <c r="B74" s="2"/>
      <c r="D74" s="353"/>
      <c r="E74" s="353"/>
      <c r="F74" s="15" t="s">
        <v>51</v>
      </c>
      <c r="G74" s="15" t="s">
        <v>52</v>
      </c>
      <c r="H74" s="15" t="s">
        <v>51</v>
      </c>
      <c r="I74" s="15" t="s">
        <v>52</v>
      </c>
      <c r="J74" s="15" t="s">
        <v>51</v>
      </c>
      <c r="K74" s="15" t="s">
        <v>52</v>
      </c>
      <c r="L74" s="15" t="s">
        <v>51</v>
      </c>
      <c r="M74" s="15" t="s">
        <v>52</v>
      </c>
      <c r="O74" s="2"/>
    </row>
    <row r="75" spans="2:48"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c r="AV75" s="99"/>
    </row>
    <row r="76" spans="2:48" x14ac:dyDescent="0.25">
      <c r="B76" s="2"/>
      <c r="D76" s="351" t="s">
        <v>40</v>
      </c>
      <c r="E76" s="351"/>
      <c r="F76" s="16" t="s">
        <v>500</v>
      </c>
      <c r="G76" s="16">
        <v>0.4</v>
      </c>
      <c r="H76" s="16">
        <v>0.40100000000000002</v>
      </c>
      <c r="I76" s="16">
        <v>0.6</v>
      </c>
      <c r="J76" s="16">
        <v>0.60099999999999998</v>
      </c>
      <c r="K76" s="16">
        <v>0.749</v>
      </c>
      <c r="L76" s="16">
        <v>0.75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c r="AV76" s="99"/>
    </row>
    <row r="77" spans="2:48" x14ac:dyDescent="0.25">
      <c r="B77" s="2"/>
      <c r="D77" s="351" t="s">
        <v>47</v>
      </c>
      <c r="E77" s="351"/>
      <c r="F77" s="16" t="s">
        <v>500</v>
      </c>
      <c r="G77" s="16">
        <v>0.4</v>
      </c>
      <c r="H77" s="16">
        <v>0.40100000000000002</v>
      </c>
      <c r="I77" s="16">
        <v>0.6</v>
      </c>
      <c r="J77" s="16">
        <v>0.60099999999999998</v>
      </c>
      <c r="K77" s="16">
        <v>0.749</v>
      </c>
      <c r="L77" s="16">
        <v>0.75</v>
      </c>
      <c r="M77" s="16" t="s">
        <v>500</v>
      </c>
      <c r="O77" s="2"/>
      <c r="AE77" s="3" t="s">
        <v>47</v>
      </c>
      <c r="AF77" s="3">
        <v>3</v>
      </c>
      <c r="AG77" s="3">
        <f t="shared" si="0"/>
        <v>1</v>
      </c>
      <c r="AH77" s="3">
        <f>+IF(AG77=0,0,IF(AG77=1,(SUM($AG$75:AG77)-1),1))</f>
        <v>1</v>
      </c>
      <c r="AI77" s="3">
        <f t="shared" si="1"/>
        <v>1</v>
      </c>
      <c r="AJ77" s="3">
        <f t="shared" si="2"/>
        <v>0</v>
      </c>
      <c r="AK77" s="3">
        <f t="shared" si="3"/>
        <v>1</v>
      </c>
      <c r="AV77" s="99"/>
    </row>
    <row r="78" spans="2:48" x14ac:dyDescent="0.25">
      <c r="B78" s="2"/>
      <c r="D78" s="351" t="s">
        <v>48</v>
      </c>
      <c r="E78" s="351"/>
      <c r="F78" s="16" t="s">
        <v>500</v>
      </c>
      <c r="G78" s="16">
        <v>0.4</v>
      </c>
      <c r="H78" s="16">
        <v>0.40100000000000002</v>
      </c>
      <c r="I78" s="16">
        <v>0.6</v>
      </c>
      <c r="J78" s="16">
        <v>0.60099999999999998</v>
      </c>
      <c r="K78" s="16">
        <v>0.749</v>
      </c>
      <c r="L78" s="16">
        <v>0.75</v>
      </c>
      <c r="M78" s="16" t="s">
        <v>500</v>
      </c>
      <c r="O78" s="2"/>
      <c r="AE78" s="3" t="s">
        <v>48</v>
      </c>
      <c r="AF78" s="3">
        <v>4</v>
      </c>
      <c r="AG78" s="3">
        <f t="shared" si="0"/>
        <v>1</v>
      </c>
      <c r="AH78" s="3">
        <f>+IF(AG78=0,0,IF(AG78=1,(SUM($AG$75:AG78)-1),1))</f>
        <v>2</v>
      </c>
      <c r="AI78" s="3">
        <f t="shared" si="1"/>
        <v>1</v>
      </c>
      <c r="AJ78" s="3">
        <f t="shared" si="2"/>
        <v>0</v>
      </c>
      <c r="AK78" s="3">
        <f t="shared" si="3"/>
        <v>1</v>
      </c>
      <c r="AV78" s="99"/>
    </row>
    <row r="79" spans="2:48" x14ac:dyDescent="0.25">
      <c r="B79" s="2"/>
      <c r="D79" s="351" t="s">
        <v>49</v>
      </c>
      <c r="E79" s="351"/>
      <c r="F79" s="16" t="s">
        <v>500</v>
      </c>
      <c r="G79" s="16">
        <v>0.4</v>
      </c>
      <c r="H79" s="16">
        <v>0.40100000000000002</v>
      </c>
      <c r="I79" s="16">
        <v>0.6</v>
      </c>
      <c r="J79" s="16">
        <v>0.60099999999999998</v>
      </c>
      <c r="K79" s="16">
        <v>0.749</v>
      </c>
      <c r="L79" s="16">
        <v>0.75</v>
      </c>
      <c r="M79" s="16" t="s">
        <v>500</v>
      </c>
      <c r="O79" s="2"/>
      <c r="AE79" s="3" t="s">
        <v>49</v>
      </c>
      <c r="AF79" s="3">
        <v>5</v>
      </c>
      <c r="AG79" s="3">
        <f t="shared" si="0"/>
        <v>1</v>
      </c>
      <c r="AH79" s="3">
        <f>+IF(AG79=0,0,IF(AG79=1,(SUM($AG$75:AG79)-1),1))</f>
        <v>3</v>
      </c>
      <c r="AI79" s="3">
        <f t="shared" si="1"/>
        <v>1</v>
      </c>
      <c r="AJ79" s="3">
        <f t="shared" si="2"/>
        <v>0</v>
      </c>
      <c r="AK79" s="3">
        <f t="shared" si="3"/>
        <v>1</v>
      </c>
      <c r="AV79" s="99"/>
    </row>
    <row r="80" spans="2:48" x14ac:dyDescent="0.25">
      <c r="B80" s="2"/>
      <c r="D80" s="351" t="s">
        <v>50</v>
      </c>
      <c r="E80" s="351"/>
      <c r="F80" s="16" t="s">
        <v>500</v>
      </c>
      <c r="G80" s="16">
        <v>0.4</v>
      </c>
      <c r="H80" s="16">
        <v>0.40100000000000002</v>
      </c>
      <c r="I80" s="16">
        <v>0.6</v>
      </c>
      <c r="J80" s="16">
        <v>0.60099999999999998</v>
      </c>
      <c r="K80" s="16">
        <v>0.749</v>
      </c>
      <c r="L80" s="16">
        <v>0.75</v>
      </c>
      <c r="M80" s="16" t="s">
        <v>500</v>
      </c>
      <c r="O80" s="2"/>
      <c r="AE80" s="3" t="s">
        <v>50</v>
      </c>
      <c r="AF80" s="3">
        <v>6</v>
      </c>
      <c r="AG80" s="3">
        <f t="shared" si="0"/>
        <v>1</v>
      </c>
      <c r="AH80" s="3">
        <f>+IF(AG80=0,0,IF(AG80=1,(SUM($AG$75:AG80)-1),1))</f>
        <v>4</v>
      </c>
      <c r="AI80" s="3">
        <f t="shared" si="1"/>
        <v>1</v>
      </c>
      <c r="AJ80" s="3">
        <f t="shared" si="2"/>
        <v>0</v>
      </c>
      <c r="AK80" s="3">
        <f t="shared" si="3"/>
        <v>1</v>
      </c>
      <c r="AV80" s="99"/>
    </row>
    <row r="81" spans="2:48" x14ac:dyDescent="0.25">
      <c r="B81" s="2"/>
      <c r="D81" s="351" t="s">
        <v>53</v>
      </c>
      <c r="E81" s="351"/>
      <c r="F81" s="16" t="s">
        <v>500</v>
      </c>
      <c r="G81" s="16">
        <v>0.5</v>
      </c>
      <c r="H81" s="16">
        <v>0.501</v>
      </c>
      <c r="I81" s="16">
        <v>0.7</v>
      </c>
      <c r="J81" s="16">
        <v>0.70099999999999996</v>
      </c>
      <c r="K81" s="16">
        <v>0.79900000000000004</v>
      </c>
      <c r="L81" s="16">
        <v>0.8</v>
      </c>
      <c r="M81" s="16" t="s">
        <v>500</v>
      </c>
      <c r="O81" s="2"/>
      <c r="AE81" s="3" t="s">
        <v>53</v>
      </c>
      <c r="AF81" s="3">
        <v>7</v>
      </c>
      <c r="AG81" s="3">
        <f t="shared" si="0"/>
        <v>1</v>
      </c>
      <c r="AH81" s="3">
        <f>+IF(AG81=0,0,IF(AG81=1,(SUM($AG$75:AG81)-1),1))</f>
        <v>5</v>
      </c>
      <c r="AI81" s="3">
        <f t="shared" si="1"/>
        <v>1</v>
      </c>
      <c r="AJ81" s="3">
        <f t="shared" si="2"/>
        <v>0</v>
      </c>
      <c r="AK81" s="3">
        <f t="shared" si="3"/>
        <v>1</v>
      </c>
      <c r="AV81" s="99"/>
    </row>
    <row r="82" spans="2:48" x14ac:dyDescent="0.25">
      <c r="B82" s="2"/>
      <c r="D82" s="351" t="s">
        <v>54</v>
      </c>
      <c r="E82" s="351"/>
      <c r="F82" s="16" t="s">
        <v>500</v>
      </c>
      <c r="G82" s="16">
        <v>0.5</v>
      </c>
      <c r="H82" s="16">
        <v>0.501</v>
      </c>
      <c r="I82" s="16">
        <v>0.7</v>
      </c>
      <c r="J82" s="16">
        <v>0.70099999999999996</v>
      </c>
      <c r="K82" s="16">
        <v>0.79900000000000004</v>
      </c>
      <c r="L82" s="16">
        <v>0.8</v>
      </c>
      <c r="M82" s="16" t="s">
        <v>500</v>
      </c>
      <c r="O82" s="2"/>
      <c r="AE82" s="3" t="s">
        <v>54</v>
      </c>
      <c r="AF82" s="3">
        <v>8</v>
      </c>
      <c r="AG82" s="3">
        <f t="shared" si="0"/>
        <v>1</v>
      </c>
      <c r="AH82" s="3">
        <f>+IF(AG82=0,0,IF(AG82=1,(SUM($AG$75:AG82)-1),1))</f>
        <v>6</v>
      </c>
      <c r="AI82" s="3">
        <f t="shared" si="1"/>
        <v>1</v>
      </c>
      <c r="AJ82" s="3">
        <f t="shared" si="2"/>
        <v>0</v>
      </c>
      <c r="AK82" s="3">
        <f t="shared" si="3"/>
        <v>1</v>
      </c>
      <c r="AV82" s="99"/>
    </row>
    <row r="83" spans="2:48" x14ac:dyDescent="0.25">
      <c r="B83" s="2"/>
      <c r="D83" s="351" t="s">
        <v>55</v>
      </c>
      <c r="E83" s="351"/>
      <c r="F83" s="16" t="s">
        <v>500</v>
      </c>
      <c r="G83" s="16">
        <v>0.5</v>
      </c>
      <c r="H83" s="16">
        <v>0.501</v>
      </c>
      <c r="I83" s="16">
        <v>0.7</v>
      </c>
      <c r="J83" s="16">
        <v>0.70099999999999996</v>
      </c>
      <c r="K83" s="16">
        <v>0.79900000000000004</v>
      </c>
      <c r="L83" s="16">
        <v>0.8</v>
      </c>
      <c r="M83" s="16" t="s">
        <v>500</v>
      </c>
      <c r="O83" s="2"/>
      <c r="AE83" s="3" t="s">
        <v>55</v>
      </c>
      <c r="AF83" s="3">
        <v>9</v>
      </c>
      <c r="AG83" s="3">
        <f t="shared" si="0"/>
        <v>1</v>
      </c>
      <c r="AH83" s="3">
        <f>+IF(AG83=0,0,IF(AG83=1,(SUM($AG$75:AG83)-1),1))</f>
        <v>7</v>
      </c>
      <c r="AI83" s="3">
        <f t="shared" si="1"/>
        <v>1</v>
      </c>
      <c r="AJ83" s="3">
        <f t="shared" si="2"/>
        <v>0</v>
      </c>
      <c r="AK83" s="3">
        <f t="shared" si="3"/>
        <v>1</v>
      </c>
      <c r="AV83" s="99"/>
    </row>
    <row r="84" spans="2:48" x14ac:dyDescent="0.25">
      <c r="B84" s="2"/>
      <c r="D84" s="351" t="s">
        <v>56</v>
      </c>
      <c r="E84" s="351"/>
      <c r="F84" s="16" t="s">
        <v>500</v>
      </c>
      <c r="G84" s="16">
        <v>0.6</v>
      </c>
      <c r="H84" s="16">
        <v>0.60099999999999998</v>
      </c>
      <c r="I84" s="16">
        <v>0.75</v>
      </c>
      <c r="J84" s="16">
        <v>0.751</v>
      </c>
      <c r="K84" s="16">
        <v>0.84899999999999998</v>
      </c>
      <c r="L84" s="16">
        <v>0.85</v>
      </c>
      <c r="M84" s="16" t="s">
        <v>500</v>
      </c>
      <c r="O84" s="2"/>
      <c r="AE84" s="3" t="s">
        <v>56</v>
      </c>
      <c r="AF84" s="3">
        <v>10</v>
      </c>
      <c r="AG84" s="3">
        <f t="shared" si="0"/>
        <v>1</v>
      </c>
      <c r="AH84" s="3">
        <f>+IF(AG84=0,0,IF(AG84=1,(SUM($AG$75:AG84)-1),1))</f>
        <v>8</v>
      </c>
      <c r="AI84" s="3">
        <f t="shared" si="1"/>
        <v>1</v>
      </c>
      <c r="AJ84" s="3">
        <f t="shared" si="2"/>
        <v>0</v>
      </c>
      <c r="AK84" s="3">
        <f t="shared" si="3"/>
        <v>1</v>
      </c>
      <c r="AV84" s="99"/>
    </row>
    <row r="85" spans="2:48" x14ac:dyDescent="0.25">
      <c r="B85" s="2"/>
      <c r="D85" s="351" t="s">
        <v>57</v>
      </c>
      <c r="E85" s="351"/>
      <c r="F85" s="16" t="s">
        <v>500</v>
      </c>
      <c r="G85" s="16">
        <v>0.7</v>
      </c>
      <c r="H85" s="16">
        <v>0.70099999999999996</v>
      </c>
      <c r="I85" s="16">
        <v>0.8</v>
      </c>
      <c r="J85" s="16">
        <v>0.80100000000000005</v>
      </c>
      <c r="K85" s="16">
        <v>0.89900000000000002</v>
      </c>
      <c r="L85" s="16">
        <v>0.9</v>
      </c>
      <c r="M85" s="16" t="s">
        <v>500</v>
      </c>
      <c r="O85" s="2"/>
      <c r="AE85" s="3" t="s">
        <v>57</v>
      </c>
      <c r="AF85" s="3">
        <v>11</v>
      </c>
      <c r="AG85" s="3">
        <f t="shared" si="0"/>
        <v>1</v>
      </c>
      <c r="AH85" s="3">
        <f>+IF(AG85=0,0,IF(AG85=1,(SUM($AG$75:AG85)-1),1))</f>
        <v>9</v>
      </c>
      <c r="AI85" s="3">
        <f t="shared" si="1"/>
        <v>1</v>
      </c>
      <c r="AJ85" s="3">
        <f t="shared" si="2"/>
        <v>0</v>
      </c>
      <c r="AK85" s="3">
        <f t="shared" si="3"/>
        <v>1</v>
      </c>
      <c r="AV85" s="99"/>
    </row>
    <row r="86" spans="2:48" x14ac:dyDescent="0.25">
      <c r="B86" s="2"/>
      <c r="D86" s="351" t="s">
        <v>58</v>
      </c>
      <c r="E86" s="351"/>
      <c r="F86" s="16" t="s">
        <v>500</v>
      </c>
      <c r="G86" s="16">
        <v>0.8</v>
      </c>
      <c r="H86" s="16">
        <v>0.80100000000000005</v>
      </c>
      <c r="I86" s="16">
        <v>0.9</v>
      </c>
      <c r="J86" s="16">
        <v>0.90100000000000002</v>
      </c>
      <c r="K86" s="16">
        <v>0.999</v>
      </c>
      <c r="L86" s="16">
        <v>1</v>
      </c>
      <c r="M86" s="16" t="s">
        <v>500</v>
      </c>
      <c r="O86" s="2"/>
      <c r="AE86" s="3" t="s">
        <v>58</v>
      </c>
      <c r="AF86" s="65">
        <v>12</v>
      </c>
      <c r="AG86" s="3">
        <f t="shared" si="0"/>
        <v>1</v>
      </c>
      <c r="AH86" s="3">
        <f>+IF(AG86=0,0,IF(AG86=1,(SUM($AG$75:AG86)-1),1))</f>
        <v>10</v>
      </c>
      <c r="AI86" s="3">
        <f t="shared" si="1"/>
        <v>1</v>
      </c>
      <c r="AJ86" s="3">
        <f t="shared" si="2"/>
        <v>0</v>
      </c>
      <c r="AK86" s="3">
        <f t="shared" si="3"/>
        <v>1</v>
      </c>
      <c r="AV86" s="99"/>
    </row>
    <row r="87" spans="2:48" ht="3.75" customHeight="1" x14ac:dyDescent="0.25">
      <c r="B87" s="2"/>
      <c r="O87" s="2"/>
    </row>
    <row r="88" spans="2:48" ht="136.5" customHeight="1" x14ac:dyDescent="0.25">
      <c r="B88" s="2"/>
      <c r="D88" s="329" t="s">
        <v>59</v>
      </c>
      <c r="E88" s="330"/>
      <c r="F88" s="331" t="s">
        <v>2152</v>
      </c>
      <c r="G88" s="332"/>
      <c r="H88" s="332"/>
      <c r="I88" s="332"/>
      <c r="J88" s="332"/>
      <c r="K88" s="332"/>
      <c r="L88" s="332"/>
      <c r="M88" s="333"/>
      <c r="O88" s="2"/>
    </row>
    <row r="89" spans="2:48" ht="3.95" customHeight="1" x14ac:dyDescent="0.25">
      <c r="B89" s="2"/>
      <c r="O89" s="2"/>
    </row>
    <row r="90" spans="2:48" ht="3" customHeight="1" x14ac:dyDescent="0.25">
      <c r="B90" s="2"/>
      <c r="C90" s="2"/>
      <c r="D90" s="2"/>
      <c r="E90" s="2"/>
      <c r="F90" s="2"/>
      <c r="G90" s="2"/>
      <c r="H90" s="2"/>
      <c r="I90" s="2"/>
      <c r="J90" s="2"/>
      <c r="K90" s="2"/>
      <c r="L90" s="2"/>
      <c r="M90" s="2"/>
      <c r="N90" s="2"/>
      <c r="O90" s="2"/>
    </row>
    <row r="91" spans="2:48" ht="3" customHeight="1" x14ac:dyDescent="0.25"/>
    <row r="92" spans="2:48" ht="3" customHeight="1" x14ac:dyDescent="0.25">
      <c r="B92" s="2"/>
      <c r="C92" s="2"/>
      <c r="D92" s="2"/>
      <c r="E92" s="2"/>
      <c r="F92" s="2"/>
      <c r="G92" s="2"/>
      <c r="H92" s="2"/>
      <c r="I92" s="2"/>
      <c r="J92" s="2"/>
      <c r="K92" s="2"/>
      <c r="L92" s="2"/>
      <c r="M92" s="2"/>
      <c r="N92" s="2"/>
      <c r="O92" s="2"/>
    </row>
    <row r="93" spans="2:48" ht="3.95" customHeight="1" x14ac:dyDescent="0.25">
      <c r="B93" s="2"/>
      <c r="O93" s="2"/>
    </row>
    <row r="94" spans="2:48" x14ac:dyDescent="0.25">
      <c r="B94" s="2"/>
      <c r="D94" s="7" t="s">
        <v>60</v>
      </c>
      <c r="O94" s="2"/>
    </row>
    <row r="95" spans="2:48" ht="3.95" customHeight="1" x14ac:dyDescent="0.25">
      <c r="B95" s="2"/>
      <c r="O95" s="2"/>
    </row>
    <row r="96" spans="2:48" ht="20.100000000000001" customHeight="1" x14ac:dyDescent="0.25">
      <c r="B96" s="2"/>
      <c r="D96" s="328" t="s">
        <v>61</v>
      </c>
      <c r="E96" s="328"/>
      <c r="O96" s="2"/>
    </row>
    <row r="97" spans="2:15" ht="28.5" customHeight="1" x14ac:dyDescent="0.25">
      <c r="B97" s="2"/>
      <c r="D97" s="350" t="s">
        <v>35</v>
      </c>
      <c r="E97" s="350"/>
      <c r="F97" s="335" t="s">
        <v>642</v>
      </c>
      <c r="G97" s="335"/>
      <c r="H97" s="335"/>
      <c r="I97" s="335"/>
      <c r="J97" s="335"/>
      <c r="K97" s="335"/>
      <c r="L97" s="335"/>
      <c r="M97" s="335"/>
      <c r="O97" s="2"/>
    </row>
    <row r="98" spans="2:15" ht="28.5" customHeight="1" x14ac:dyDescent="0.25">
      <c r="B98" s="2"/>
      <c r="D98" s="350" t="s">
        <v>36</v>
      </c>
      <c r="E98" s="350"/>
      <c r="F98" s="335" t="s">
        <v>605</v>
      </c>
      <c r="G98" s="335"/>
      <c r="H98" s="335"/>
      <c r="I98" s="335"/>
      <c r="J98" s="335"/>
      <c r="K98" s="335"/>
      <c r="L98" s="335"/>
      <c r="M98" s="335"/>
      <c r="O98" s="2"/>
    </row>
    <row r="99" spans="2:15" ht="3.95" customHeight="1" x14ac:dyDescent="0.25">
      <c r="B99" s="2"/>
      <c r="O99" s="2"/>
    </row>
    <row r="100" spans="2:15" ht="95.25" customHeight="1" x14ac:dyDescent="0.25">
      <c r="B100" s="2"/>
      <c r="D100" s="329" t="s">
        <v>62</v>
      </c>
      <c r="E100" s="330"/>
      <c r="F100" s="331" t="s">
        <v>63</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1714</v>
      </c>
      <c r="K103" s="21"/>
      <c r="O103" s="2"/>
    </row>
    <row r="104" spans="2:15" ht="27.75" customHeight="1" x14ac:dyDescent="0.25">
      <c r="B104" s="2"/>
      <c r="D104" s="322"/>
      <c r="E104" s="323"/>
      <c r="F104" s="19" t="s">
        <v>67</v>
      </c>
      <c r="G104" s="324" t="s">
        <v>1713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38" priority="30">
      <formula>+IF($F$43="no",1,0)</formula>
    </cfRule>
  </conditionalFormatting>
  <conditionalFormatting sqref="F32:M33">
    <cfRule type="expression" dxfId="3437" priority="29">
      <formula>+IF($Q$30="NA",1,0)</formula>
    </cfRule>
  </conditionalFormatting>
  <conditionalFormatting sqref="F33:M33">
    <cfRule type="expression" dxfId="3436" priority="28">
      <formula>+IF($Q$33=0,1,0)</formula>
    </cfRule>
  </conditionalFormatting>
  <conditionalFormatting sqref="F47:M47">
    <cfRule type="expression" dxfId="3435" priority="27">
      <formula>+IF($Q$47=0,1,0)</formula>
    </cfRule>
  </conditionalFormatting>
  <conditionalFormatting sqref="F73:G73">
    <cfRule type="cellIs" dxfId="3434" priority="22" operator="equal">
      <formula>"optimo"</formula>
    </cfRule>
    <cfRule type="cellIs" dxfId="3433" priority="23" operator="equal">
      <formula>"critico"</formula>
    </cfRule>
  </conditionalFormatting>
  <conditionalFormatting sqref="H73:I73">
    <cfRule type="cellIs" dxfId="3432" priority="20" operator="equal">
      <formula>"Adecuado"</formula>
    </cfRule>
    <cfRule type="cellIs" dxfId="3431" priority="21" operator="equal">
      <formula>"en riesgo"</formula>
    </cfRule>
  </conditionalFormatting>
  <conditionalFormatting sqref="J73:K73">
    <cfRule type="cellIs" dxfId="3430" priority="18" operator="equal">
      <formula>"Adecuado"</formula>
    </cfRule>
    <cfRule type="cellIs" dxfId="3429" priority="19" operator="equal">
      <formula>"en riesgo"</formula>
    </cfRule>
  </conditionalFormatting>
  <conditionalFormatting sqref="L73:M73">
    <cfRule type="cellIs" dxfId="3428" priority="16" operator="equal">
      <formula>"optimo"</formula>
    </cfRule>
    <cfRule type="cellIs" dxfId="3427" priority="17" operator="equal">
      <formula>"critico"</formula>
    </cfRule>
  </conditionalFormatting>
  <conditionalFormatting sqref="F75:M86">
    <cfRule type="expression" dxfId="3426" priority="15">
      <formula>+IF($AK75=0,1)</formula>
    </cfRule>
  </conditionalFormatting>
  <conditionalFormatting sqref="F103:G104">
    <cfRule type="expression" dxfId="3425" priority="14">
      <formula>+IF($G$102="No",1,0)</formula>
    </cfRule>
  </conditionalFormatting>
  <conditionalFormatting sqref="I51">
    <cfRule type="expression" dxfId="3424" priority="13">
      <formula>+IF($F$51="no",1,0)</formula>
    </cfRule>
  </conditionalFormatting>
  <conditionalFormatting sqref="F109:F110">
    <cfRule type="expression" dxfId="3423" priority="3">
      <formula>+IF($G$102="No",1,0)</formula>
    </cfRule>
  </conditionalFormatting>
  <conditionalFormatting sqref="G108:G109">
    <cfRule type="expression" dxfId="3422" priority="2">
      <formula>+IF($G$102="No",1,0)</formula>
    </cfRule>
  </conditionalFormatting>
  <conditionalFormatting sqref="G110">
    <cfRule type="expression" dxfId="3421" priority="1">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3">
    <tabColor rgb="FF0070C0"/>
  </sheetPr>
  <dimension ref="A1:AV113"/>
  <sheetViews>
    <sheetView zoomScaleNormal="100" workbookViewId="0"/>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1:19" ht="3.95" customHeight="1" x14ac:dyDescent="0.25"/>
    <row r="2" spans="1:19" ht="3.95" customHeight="1" x14ac:dyDescent="0.25">
      <c r="B2" s="106"/>
      <c r="C2" s="106"/>
      <c r="D2" s="106"/>
      <c r="E2" s="106"/>
      <c r="F2" s="106"/>
      <c r="G2" s="106"/>
      <c r="H2" s="106"/>
      <c r="I2" s="106"/>
      <c r="J2" s="106"/>
      <c r="K2" s="106"/>
      <c r="L2" s="106"/>
      <c r="M2" s="106"/>
      <c r="N2" s="106"/>
      <c r="O2" s="106"/>
    </row>
    <row r="3" spans="1:19" ht="20.25" customHeight="1" x14ac:dyDescent="0.25">
      <c r="B3" s="106"/>
      <c r="C3" s="402" t="s">
        <v>0</v>
      </c>
      <c r="D3" s="402"/>
      <c r="E3" s="402"/>
      <c r="F3" s="402"/>
      <c r="G3" s="402"/>
      <c r="H3" s="402"/>
      <c r="I3" s="402"/>
      <c r="J3" s="402"/>
      <c r="K3" s="402"/>
      <c r="L3" s="402"/>
      <c r="M3" s="402"/>
      <c r="N3" s="402"/>
      <c r="O3" s="106"/>
    </row>
    <row r="4" spans="1:19" ht="20.25" customHeight="1" x14ac:dyDescent="0.25">
      <c r="B4" s="106"/>
      <c r="C4" s="402"/>
      <c r="D4" s="402"/>
      <c r="E4" s="402"/>
      <c r="F4" s="402"/>
      <c r="G4" s="402"/>
      <c r="H4" s="402"/>
      <c r="I4" s="402"/>
      <c r="J4" s="402"/>
      <c r="K4" s="402"/>
      <c r="L4" s="402"/>
      <c r="M4" s="402"/>
      <c r="N4" s="402"/>
      <c r="O4" s="106"/>
      <c r="Q4" s="3"/>
      <c r="R4" s="3"/>
      <c r="S4" s="105" t="s">
        <v>1</v>
      </c>
    </row>
    <row r="5" spans="1:19" ht="20.25" customHeight="1" x14ac:dyDescent="0.25">
      <c r="B5" s="106"/>
      <c r="C5" s="402"/>
      <c r="D5" s="402"/>
      <c r="E5" s="402"/>
      <c r="F5" s="402"/>
      <c r="G5" s="402"/>
      <c r="H5" s="402"/>
      <c r="I5" s="402"/>
      <c r="J5" s="402"/>
      <c r="K5" s="402"/>
      <c r="L5" s="402"/>
      <c r="M5" s="402"/>
      <c r="N5" s="402"/>
      <c r="O5" s="106"/>
      <c r="S5" s="105" t="s">
        <v>2</v>
      </c>
    </row>
    <row r="6" spans="1:19" ht="3" customHeight="1" x14ac:dyDescent="0.25">
      <c r="B6" s="106"/>
      <c r="C6" s="106"/>
      <c r="D6" s="106"/>
      <c r="E6" s="106"/>
      <c r="F6" s="106"/>
      <c r="G6" s="106"/>
      <c r="H6" s="106"/>
      <c r="I6" s="106"/>
      <c r="J6" s="106"/>
      <c r="K6" s="106"/>
      <c r="L6" s="106"/>
      <c r="M6" s="106"/>
      <c r="N6" s="106"/>
      <c r="O6" s="106"/>
    </row>
    <row r="7" spans="1:19" ht="3" customHeight="1" x14ac:dyDescent="0.25"/>
    <row r="8" spans="1:19" ht="3.95" customHeight="1" x14ac:dyDescent="0.25">
      <c r="B8" s="106"/>
      <c r="C8" s="106"/>
      <c r="D8" s="106"/>
      <c r="E8" s="106"/>
      <c r="F8" s="106"/>
      <c r="G8" s="106"/>
      <c r="H8" s="106"/>
      <c r="I8" s="106"/>
      <c r="J8" s="106"/>
      <c r="K8" s="106"/>
      <c r="L8" s="106"/>
      <c r="M8" s="106"/>
      <c r="N8" s="106"/>
      <c r="O8" s="106"/>
    </row>
    <row r="9" spans="1:19" ht="3.95" customHeight="1" x14ac:dyDescent="0.25">
      <c r="B9" s="106"/>
      <c r="O9" s="106"/>
    </row>
    <row r="10" spans="1:19" ht="15.75" customHeight="1" x14ac:dyDescent="0.25">
      <c r="B10" s="106"/>
      <c r="D10" s="378" t="s">
        <v>3</v>
      </c>
      <c r="E10" s="378"/>
      <c r="F10" s="107">
        <v>2015</v>
      </c>
      <c r="G10" s="108" t="s">
        <v>4</v>
      </c>
      <c r="H10" s="107" t="s">
        <v>1362</v>
      </c>
      <c r="O10" s="106"/>
    </row>
    <row r="11" spans="1:19" ht="3.95" customHeight="1" x14ac:dyDescent="0.25">
      <c r="B11" s="106"/>
      <c r="D11" s="109"/>
      <c r="O11" s="106"/>
    </row>
    <row r="12" spans="1:19" ht="36" customHeight="1" x14ac:dyDescent="0.25">
      <c r="B12" s="106"/>
      <c r="D12" s="369" t="s">
        <v>5</v>
      </c>
      <c r="E12" s="370"/>
      <c r="F12" s="380" t="s">
        <v>1359</v>
      </c>
      <c r="G12" s="381"/>
      <c r="H12" s="381"/>
      <c r="I12" s="381"/>
      <c r="J12" s="381"/>
      <c r="K12" s="381"/>
      <c r="L12" s="381"/>
      <c r="M12" s="382"/>
      <c r="O12" s="106"/>
      <c r="Q12" s="110" t="s">
        <v>1981</v>
      </c>
      <c r="S12" s="111">
        <v>154</v>
      </c>
    </row>
    <row r="13" spans="1:19" ht="3.95" customHeight="1" x14ac:dyDescent="0.25">
      <c r="B13" s="106"/>
      <c r="O13" s="106"/>
    </row>
    <row r="14" spans="1:19" ht="38.25" customHeight="1" x14ac:dyDescent="0.25">
      <c r="A14" s="104" t="s">
        <v>1362</v>
      </c>
      <c r="B14" s="106"/>
      <c r="D14" s="369" t="s">
        <v>6</v>
      </c>
      <c r="E14" s="370"/>
      <c r="F14" s="380" t="s">
        <v>1331</v>
      </c>
      <c r="G14" s="381"/>
      <c r="H14" s="381"/>
      <c r="I14" s="381"/>
      <c r="J14" s="381"/>
      <c r="K14" s="381"/>
      <c r="L14" s="381"/>
      <c r="M14" s="382"/>
      <c r="O14" s="106"/>
    </row>
    <row r="15" spans="1:19" ht="3.95" customHeight="1" x14ac:dyDescent="0.25">
      <c r="B15" s="106"/>
      <c r="O15" s="106"/>
    </row>
    <row r="16" spans="1: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489</v>
      </c>
      <c r="G29" s="335"/>
      <c r="H29" s="335"/>
      <c r="I29" s="335"/>
      <c r="J29" s="335"/>
      <c r="K29" s="335"/>
      <c r="L29" s="335"/>
      <c r="M29" s="335"/>
      <c r="O29" s="106"/>
      <c r="P29" s="105" t="s">
        <v>2002</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NA</v>
      </c>
    </row>
    <row r="31" spans="2:17" ht="24" customHeight="1" x14ac:dyDescent="0.25">
      <c r="B31" s="106"/>
      <c r="D31" s="397"/>
      <c r="E31" s="398"/>
      <c r="F31" s="4" t="s">
        <v>176</v>
      </c>
      <c r="G31" s="331" t="s">
        <v>177</v>
      </c>
      <c r="H31" s="332"/>
      <c r="I31" s="332"/>
      <c r="J31" s="332"/>
      <c r="K31" s="332"/>
      <c r="L31" s="332"/>
      <c r="M31" s="333"/>
      <c r="O31" s="106"/>
    </row>
    <row r="32" spans="2:17" ht="18" customHeight="1" x14ac:dyDescent="0.25">
      <c r="B32" s="106"/>
      <c r="D32" s="395" t="s">
        <v>23</v>
      </c>
      <c r="E32" s="396"/>
      <c r="F32" s="116" t="s">
        <v>22</v>
      </c>
      <c r="G32" s="399" t="s">
        <v>5</v>
      </c>
      <c r="H32" s="400"/>
      <c r="I32" s="400"/>
      <c r="J32" s="400"/>
      <c r="K32" s="400"/>
      <c r="L32" s="400"/>
      <c r="M32" s="401"/>
      <c r="O32" s="106"/>
    </row>
    <row r="33" spans="2:17" ht="24" customHeight="1" x14ac:dyDescent="0.25">
      <c r="B33" s="106"/>
      <c r="D33" s="397"/>
      <c r="E33" s="398"/>
      <c r="F33" s="117" t="str">
        <f>+IFERROR(VLOOKUP(G33,[1]base!$A$26:$B$40,2,FALSE),"")</f>
        <v/>
      </c>
      <c r="G33" s="380"/>
      <c r="H33" s="381"/>
      <c r="I33" s="381"/>
      <c r="J33" s="381"/>
      <c r="K33" s="381"/>
      <c r="L33" s="381"/>
      <c r="M33" s="382"/>
      <c r="O33" s="106"/>
      <c r="Q33" s="105" t="str">
        <f>+IFERROR(IF(VLOOKUP(G33,[1]base!$A$26:$C$40,3,FALSE)=F31,1,0),"")</f>
        <v/>
      </c>
    </row>
    <row r="34" spans="2:17" ht="18" customHeight="1" x14ac:dyDescent="0.25">
      <c r="B34" s="106"/>
      <c r="D34" s="395" t="s">
        <v>24</v>
      </c>
      <c r="E34" s="396"/>
      <c r="F34" s="116" t="s">
        <v>22</v>
      </c>
      <c r="G34" s="399" t="s">
        <v>5</v>
      </c>
      <c r="H34" s="400"/>
      <c r="I34" s="400"/>
      <c r="J34" s="400"/>
      <c r="K34" s="400"/>
      <c r="L34" s="400"/>
      <c r="M34" s="401"/>
      <c r="O34" s="106"/>
    </row>
    <row r="35" spans="2:17" ht="28.5" customHeight="1" x14ac:dyDescent="0.25">
      <c r="B35" s="106"/>
      <c r="D35" s="397"/>
      <c r="E35" s="398"/>
      <c r="F35" s="4" t="s">
        <v>1718</v>
      </c>
      <c r="G35" s="331" t="s">
        <v>1594</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Director(a) Nutrición</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557" priority="34">
      <formula>+IF($F$43="no",1,0)</formula>
    </cfRule>
  </conditionalFormatting>
  <conditionalFormatting sqref="F32:M33">
    <cfRule type="expression" dxfId="2556" priority="33">
      <formula>+IF($Q$30="NA",1,0)</formula>
    </cfRule>
  </conditionalFormatting>
  <conditionalFormatting sqref="F33:M33">
    <cfRule type="expression" dxfId="2555" priority="32">
      <formula>+IF($Q$33=0,1,0)</formula>
    </cfRule>
  </conditionalFormatting>
  <conditionalFormatting sqref="F47:M47">
    <cfRule type="expression" dxfId="2554" priority="31">
      <formula>+IF($Q$47=0,1,0)</formula>
    </cfRule>
  </conditionalFormatting>
  <conditionalFormatting sqref="Y75:Y78">
    <cfRule type="expression" dxfId="2553" priority="27">
      <formula>+IF(Y$73=0,1,0)</formula>
    </cfRule>
  </conditionalFormatting>
  <conditionalFormatting sqref="AA75:AA78">
    <cfRule type="expression" dxfId="2552" priority="26">
      <formula>+IF(AA$73=0,1,0)</formula>
    </cfRule>
  </conditionalFormatting>
  <conditionalFormatting sqref="AC75:AC78">
    <cfRule type="expression" dxfId="2551" priority="25">
      <formula>+IF(AC$73=0,1,0)</formula>
    </cfRule>
  </conditionalFormatting>
  <conditionalFormatting sqref="S82:S84">
    <cfRule type="expression" dxfId="2550" priority="24">
      <formula>+IF(S$79=0,1,0)</formula>
    </cfRule>
  </conditionalFormatting>
  <conditionalFormatting sqref="U82:U84">
    <cfRule type="expression" dxfId="2549" priority="23">
      <formula>+IF(U$79=0,1,0)</formula>
    </cfRule>
  </conditionalFormatting>
  <conditionalFormatting sqref="W82:W84">
    <cfRule type="expression" dxfId="2548" priority="22">
      <formula>+IF(W$79=0,1,0)</formula>
    </cfRule>
  </conditionalFormatting>
  <conditionalFormatting sqref="Y81:Y84">
    <cfRule type="expression" dxfId="2547" priority="21">
      <formula>+IF(Y$79=0,1,0)</formula>
    </cfRule>
  </conditionalFormatting>
  <conditionalFormatting sqref="AA81:AA84">
    <cfRule type="expression" dxfId="2546" priority="20">
      <formula>+IF(AA$79=0,1,0)</formula>
    </cfRule>
  </conditionalFormatting>
  <conditionalFormatting sqref="AC81:AC84">
    <cfRule type="expression" dxfId="2545" priority="19">
      <formula>+IF(AC$79=0,1,0)</formula>
    </cfRule>
  </conditionalFormatting>
  <conditionalFormatting sqref="F73:G73">
    <cfRule type="cellIs" dxfId="2544" priority="17" operator="equal">
      <formula>"optimo"</formula>
    </cfRule>
    <cfRule type="cellIs" dxfId="2543" priority="18" operator="equal">
      <formula>"critico"</formula>
    </cfRule>
  </conditionalFormatting>
  <conditionalFormatting sqref="H73:I73">
    <cfRule type="cellIs" dxfId="2542" priority="15" operator="equal">
      <formula>"Adecuado"</formula>
    </cfRule>
    <cfRule type="cellIs" dxfId="2541" priority="16" operator="equal">
      <formula>"en riesgo"</formula>
    </cfRule>
  </conditionalFormatting>
  <conditionalFormatting sqref="J73:K73">
    <cfRule type="cellIs" dxfId="2540" priority="13" operator="equal">
      <formula>"Adecuado"</formula>
    </cfRule>
    <cfRule type="cellIs" dxfId="2539" priority="14" operator="equal">
      <formula>"en riesgo"</formula>
    </cfRule>
  </conditionalFormatting>
  <conditionalFormatting sqref="L73:M73">
    <cfRule type="cellIs" dxfId="2538" priority="11" operator="equal">
      <formula>"optimo"</formula>
    </cfRule>
    <cfRule type="cellIs" dxfId="2537" priority="12" operator="equal">
      <formula>"critico"</formula>
    </cfRule>
  </conditionalFormatting>
  <conditionalFormatting sqref="F75:M76">
    <cfRule type="expression" dxfId="2536" priority="10">
      <formula>+IF($AK75=0,1)</formula>
    </cfRule>
  </conditionalFormatting>
  <conditionalFormatting sqref="F103:G104">
    <cfRule type="expression" dxfId="2535" priority="9">
      <formula>+IF($G$102="No",1,0)</formula>
    </cfRule>
  </conditionalFormatting>
  <conditionalFormatting sqref="F51">
    <cfRule type="expression" dxfId="2534" priority="8">
      <formula>+IF($F$43="no",1,0)</formula>
    </cfRule>
  </conditionalFormatting>
  <conditionalFormatting sqref="I51">
    <cfRule type="expression" dxfId="2533" priority="7">
      <formula>+IF($F$51="no",1,0)</formula>
    </cfRule>
  </conditionalFormatting>
  <conditionalFormatting sqref="F77:F86 M77:M86">
    <cfRule type="expression" dxfId="2532" priority="2">
      <formula>+IF($AK77=0,1)</formula>
    </cfRule>
  </conditionalFormatting>
  <conditionalFormatting sqref="G77:L86">
    <cfRule type="expression" dxfId="2531" priority="1">
      <formula>+IF($AK77=0,1)</formula>
    </cfRule>
  </conditionalFormatting>
  <dataValidations count="13">
    <dataValidation type="list" allowBlank="1" showInputMessage="1" showErrorMessage="1" sqref="G102 F43 F51">
      <formula1>$S$4:$S$5</formula1>
    </dataValidation>
    <dataValidation type="list" allowBlank="1" showInputMessage="1" showErrorMessage="1" sqref="F29:M29">
      <formula1>objetivos</formula1>
    </dataValidation>
    <dataValidation type="list" allowBlank="1" showInputMessage="1" showErrorMessage="1" sqref="F35:G35">
      <formula1>macroprocesos</formula1>
    </dataValidation>
    <dataValidation type="list" allowBlank="1" showInputMessage="1" showErrorMessage="1" sqref="G33:M33">
      <formula1>INDIRECT($Q$30)</formula1>
    </dataValidation>
    <dataValidation type="list" allowBlank="1" showInputMessage="1" showErrorMessage="1" sqref="G31:M31">
      <formula1>macroproceso</formula1>
    </dataValidation>
    <dataValidation type="list" allowBlank="1" showInputMessage="1" showErrorMessage="1" sqref="G45:M45">
      <formula1>lineas</formula1>
    </dataValidation>
    <dataValidation type="list" allowBlank="1" showInputMessage="1" showErrorMessage="1" sqref="G47:M47">
      <formula1>INDIRECT($Q$45)</formula1>
    </dataValidation>
    <dataValidation type="list" allowBlank="1" showInputMessage="1" showErrorMessage="1" sqref="F24">
      <formula1>tendencia</formula1>
    </dataValidation>
    <dataValidation type="list" allowBlank="1" showInputMessage="1" showErrorMessage="1" sqref="I23">
      <formula1>medidas</formula1>
    </dataValidation>
    <dataValidation type="list" allowBlank="1" showInputMessage="1" showErrorMessage="1" sqref="I24">
      <formula1>ambito</formula1>
    </dataValidation>
    <dataValidation type="list" allowBlank="1" showInputMessage="1" showErrorMessage="1" sqref="F71">
      <formula1>$D$75:$D$86</formula1>
    </dataValidation>
    <dataValidation type="list" allowBlank="1" showInputMessage="1" showErrorMessage="1" sqref="G49:M49">
      <formula1>proyectos</formula1>
    </dataValidation>
    <dataValidation type="list" allowBlank="1" showInputMessage="1" showErrorMessage="1" sqref="F25">
      <formula1>dimen</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[1]base!#REF!</xm:f>
          </x14:formula1>
          <xm:sqref>R75:R78 T75:T78 V75:V78 X75:X78 Z75:Z78 AB75:AB78 T81:T84 Z81:Z84 R81:R84 V81:V84 X81:X84 AB81:AB84 F23</xm:sqref>
        </x14:dataValidation>
        <x14:dataValidation type="list" allowBlank="1" showInputMessage="1" showErrorMessage="1">
          <x14:formula1>
            <xm:f>[1]Hoja1!#REF!</xm:f>
          </x14:formula1>
          <xm:sqref>S12</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AV113"/>
  <sheetViews>
    <sheetView zoomScaleNormal="100" workbookViewId="0">
      <selection activeCell="P1" sqref="P1"/>
    </sheetView>
  </sheetViews>
  <sheetFormatPr baseColWidth="10" defaultRowHeight="12.75" x14ac:dyDescent="0.25"/>
  <cols>
    <col min="1" max="1" width="1.140625" style="285" customWidth="1"/>
    <col min="2" max="2" width="0.5703125" style="285" customWidth="1"/>
    <col min="3" max="3" width="1.42578125" style="285" customWidth="1"/>
    <col min="4" max="4" width="11" style="285" customWidth="1"/>
    <col min="5" max="13" width="11.42578125" style="285" customWidth="1"/>
    <col min="14" max="14" width="1.42578125" style="285" customWidth="1"/>
    <col min="15" max="15" width="0.5703125" style="285" customWidth="1"/>
    <col min="16" max="30" width="11.42578125" style="286"/>
    <col min="31" max="39" width="0" style="286" hidden="1" customWidth="1"/>
    <col min="40" max="48" width="11.42578125" style="286"/>
    <col min="49" max="16384" width="11.42578125" style="285"/>
  </cols>
  <sheetData>
    <row r="1" spans="2:24" ht="3.95" customHeight="1" x14ac:dyDescent="0.25"/>
    <row r="2" spans="2:24" ht="3.95" customHeight="1" x14ac:dyDescent="0.25">
      <c r="B2" s="287"/>
      <c r="C2" s="287"/>
      <c r="D2" s="287"/>
      <c r="E2" s="287"/>
      <c r="F2" s="287"/>
      <c r="G2" s="287"/>
      <c r="H2" s="287"/>
      <c r="I2" s="287"/>
      <c r="J2" s="287"/>
      <c r="K2" s="287"/>
      <c r="L2" s="287"/>
      <c r="M2" s="287"/>
      <c r="N2" s="287"/>
      <c r="O2" s="287"/>
    </row>
    <row r="3" spans="2:24" ht="20.25" customHeight="1" x14ac:dyDescent="0.25">
      <c r="B3" s="287"/>
      <c r="C3" s="421" t="s">
        <v>0</v>
      </c>
      <c r="D3" s="421"/>
      <c r="E3" s="421"/>
      <c r="F3" s="421"/>
      <c r="G3" s="421"/>
      <c r="H3" s="421"/>
      <c r="I3" s="421"/>
      <c r="J3" s="421"/>
      <c r="K3" s="421"/>
      <c r="L3" s="421"/>
      <c r="M3" s="421"/>
      <c r="N3" s="421"/>
      <c r="O3" s="287"/>
    </row>
    <row r="4" spans="2:24" ht="20.25" customHeight="1" x14ac:dyDescent="0.25">
      <c r="B4" s="287"/>
      <c r="C4" s="421"/>
      <c r="D4" s="421"/>
      <c r="E4" s="421"/>
      <c r="F4" s="421"/>
      <c r="G4" s="421"/>
      <c r="H4" s="421"/>
      <c r="I4" s="421"/>
      <c r="J4" s="421"/>
      <c r="K4" s="421"/>
      <c r="L4" s="421"/>
      <c r="M4" s="421"/>
      <c r="N4" s="421"/>
      <c r="O4" s="287"/>
    </row>
    <row r="5" spans="2:24" ht="20.25" customHeight="1" x14ac:dyDescent="0.25">
      <c r="B5" s="287"/>
      <c r="C5" s="421"/>
      <c r="D5" s="421"/>
      <c r="E5" s="421"/>
      <c r="F5" s="421"/>
      <c r="G5" s="421"/>
      <c r="H5" s="421"/>
      <c r="I5" s="421"/>
      <c r="J5" s="421"/>
      <c r="K5" s="421"/>
      <c r="L5" s="421"/>
      <c r="M5" s="421"/>
      <c r="N5" s="421"/>
      <c r="O5" s="287"/>
    </row>
    <row r="6" spans="2:24" ht="3" customHeight="1" x14ac:dyDescent="0.25">
      <c r="B6" s="287"/>
      <c r="C6" s="287"/>
      <c r="D6" s="287"/>
      <c r="E6" s="287"/>
      <c r="F6" s="287"/>
      <c r="G6" s="287"/>
      <c r="H6" s="287"/>
      <c r="I6" s="287"/>
      <c r="J6" s="287"/>
      <c r="K6" s="287"/>
      <c r="L6" s="287"/>
      <c r="M6" s="287"/>
      <c r="N6" s="287"/>
      <c r="O6" s="287"/>
    </row>
    <row r="7" spans="2:24" ht="3" customHeight="1" x14ac:dyDescent="0.25"/>
    <row r="8" spans="2:24" ht="3.95" customHeight="1" x14ac:dyDescent="0.25">
      <c r="B8" s="287"/>
      <c r="C8" s="287"/>
      <c r="D8" s="287"/>
      <c r="E8" s="287"/>
      <c r="F8" s="287"/>
      <c r="G8" s="287"/>
      <c r="H8" s="287"/>
      <c r="I8" s="287"/>
      <c r="J8" s="287"/>
      <c r="K8" s="287"/>
      <c r="L8" s="287"/>
      <c r="M8" s="287"/>
      <c r="N8" s="287"/>
      <c r="O8" s="287"/>
    </row>
    <row r="9" spans="2:24" ht="3.95" customHeight="1" x14ac:dyDescent="0.25">
      <c r="B9" s="287"/>
      <c r="O9" s="287"/>
    </row>
    <row r="10" spans="2:24" ht="15.75" customHeight="1" x14ac:dyDescent="0.25">
      <c r="B10" s="287"/>
      <c r="D10" s="422" t="s">
        <v>3</v>
      </c>
      <c r="E10" s="422"/>
      <c r="F10" s="288">
        <v>2015</v>
      </c>
      <c r="G10" s="289" t="s">
        <v>4</v>
      </c>
      <c r="H10" s="288" t="s">
        <v>2195</v>
      </c>
      <c r="O10" s="287"/>
    </row>
    <row r="11" spans="2:24" ht="3.95" customHeight="1" x14ac:dyDescent="0.25">
      <c r="B11" s="287"/>
      <c r="D11" s="290"/>
      <c r="O11" s="287"/>
    </row>
    <row r="12" spans="2:24" ht="36" customHeight="1" x14ac:dyDescent="0.25">
      <c r="B12" s="287"/>
      <c r="D12" s="423" t="s">
        <v>5</v>
      </c>
      <c r="E12" s="424"/>
      <c r="F12" s="425" t="s">
        <v>2196</v>
      </c>
      <c r="G12" s="426"/>
      <c r="H12" s="426"/>
      <c r="I12" s="426"/>
      <c r="J12" s="426"/>
      <c r="K12" s="426"/>
      <c r="L12" s="426"/>
      <c r="M12" s="427"/>
      <c r="O12" s="287"/>
      <c r="W12" s="286" t="str">
        <f>+F23</f>
        <v>Mensual</v>
      </c>
      <c r="X12" s="286" t="str">
        <f>+F71</f>
        <v>Junio</v>
      </c>
    </row>
    <row r="13" spans="2:24" ht="3.95" customHeight="1" x14ac:dyDescent="0.25">
      <c r="B13" s="287"/>
      <c r="O13" s="287"/>
    </row>
    <row r="14" spans="2:24" ht="36" customHeight="1" x14ac:dyDescent="0.25">
      <c r="B14" s="287"/>
      <c r="D14" s="423" t="s">
        <v>6</v>
      </c>
      <c r="E14" s="424"/>
      <c r="F14" s="425" t="s">
        <v>2197</v>
      </c>
      <c r="G14" s="426"/>
      <c r="H14" s="426"/>
      <c r="I14" s="426"/>
      <c r="J14" s="426"/>
      <c r="K14" s="426"/>
      <c r="L14" s="426"/>
      <c r="M14" s="427"/>
      <c r="O14" s="287"/>
    </row>
    <row r="15" spans="2:24" ht="3.95" customHeight="1" x14ac:dyDescent="0.25">
      <c r="B15" s="287"/>
      <c r="O15" s="287"/>
    </row>
    <row r="16" spans="2:24" ht="3" customHeight="1" x14ac:dyDescent="0.25">
      <c r="B16" s="287"/>
      <c r="C16" s="287"/>
      <c r="D16" s="287"/>
      <c r="E16" s="287"/>
      <c r="F16" s="287"/>
      <c r="G16" s="287"/>
      <c r="H16" s="287"/>
      <c r="I16" s="287"/>
      <c r="J16" s="287"/>
      <c r="K16" s="287"/>
      <c r="L16" s="287"/>
      <c r="M16" s="287"/>
      <c r="N16" s="287"/>
      <c r="O16" s="287"/>
    </row>
    <row r="17" spans="2:18" ht="3" customHeight="1" x14ac:dyDescent="0.25"/>
    <row r="18" spans="2:18" ht="3" customHeight="1" x14ac:dyDescent="0.25">
      <c r="B18" s="287"/>
      <c r="C18" s="287"/>
      <c r="D18" s="287"/>
      <c r="E18" s="287"/>
      <c r="F18" s="287"/>
      <c r="G18" s="287"/>
      <c r="H18" s="287"/>
      <c r="I18" s="287"/>
      <c r="J18" s="287"/>
      <c r="K18" s="287"/>
      <c r="L18" s="287"/>
      <c r="M18" s="287"/>
      <c r="N18" s="287"/>
      <c r="O18" s="287"/>
    </row>
    <row r="19" spans="2:18" ht="3.95" customHeight="1" x14ac:dyDescent="0.25">
      <c r="B19" s="287"/>
      <c r="O19" s="287"/>
    </row>
    <row r="20" spans="2:18" x14ac:dyDescent="0.25">
      <c r="B20" s="287"/>
      <c r="D20" s="291" t="s">
        <v>7</v>
      </c>
      <c r="O20" s="287"/>
    </row>
    <row r="21" spans="2:18" ht="3.95" customHeight="1" x14ac:dyDescent="0.25">
      <c r="B21" s="287"/>
      <c r="O21" s="287"/>
    </row>
    <row r="22" spans="2:18" ht="19.5" customHeight="1" x14ac:dyDescent="0.25">
      <c r="B22" s="287"/>
      <c r="D22" s="422" t="s">
        <v>8</v>
      </c>
      <c r="E22" s="422"/>
      <c r="F22" s="292">
        <v>547608</v>
      </c>
      <c r="G22" s="422" t="s">
        <v>9</v>
      </c>
      <c r="H22" s="422"/>
      <c r="I22" s="292">
        <v>328000</v>
      </c>
      <c r="K22" s="422" t="s">
        <v>10</v>
      </c>
      <c r="L22" s="422"/>
      <c r="M22" s="293" t="s">
        <v>496</v>
      </c>
      <c r="O22" s="287"/>
    </row>
    <row r="23" spans="2:18" ht="19.5" customHeight="1" x14ac:dyDescent="0.25">
      <c r="B23" s="287"/>
      <c r="D23" s="422" t="s">
        <v>11</v>
      </c>
      <c r="E23" s="422"/>
      <c r="F23" s="288" t="s">
        <v>84</v>
      </c>
      <c r="G23" s="422" t="s">
        <v>12</v>
      </c>
      <c r="H23" s="422"/>
      <c r="I23" s="288" t="s">
        <v>553</v>
      </c>
      <c r="K23" s="422" t="s">
        <v>13</v>
      </c>
      <c r="L23" s="422"/>
      <c r="M23" s="293" t="s">
        <v>496</v>
      </c>
      <c r="O23" s="287"/>
    </row>
    <row r="24" spans="2:18" ht="20.100000000000001" customHeight="1" x14ac:dyDescent="0.25">
      <c r="B24" s="287"/>
      <c r="D24" s="422" t="s">
        <v>14</v>
      </c>
      <c r="E24" s="422"/>
      <c r="F24" s="288" t="s">
        <v>2198</v>
      </c>
      <c r="G24" s="422" t="s">
        <v>15</v>
      </c>
      <c r="H24" s="422"/>
      <c r="I24" s="288" t="s">
        <v>519</v>
      </c>
      <c r="K24" s="422" t="s">
        <v>16</v>
      </c>
      <c r="L24" s="422"/>
      <c r="M24" s="293" t="s">
        <v>2</v>
      </c>
      <c r="O24" s="287"/>
      <c r="R24" s="286">
        <v>0</v>
      </c>
    </row>
    <row r="25" spans="2:18" ht="20.100000000000001" customHeight="1" x14ac:dyDescent="0.25">
      <c r="B25" s="287"/>
      <c r="D25" s="422" t="s">
        <v>17</v>
      </c>
      <c r="E25" s="422"/>
      <c r="F25" s="288" t="s">
        <v>98</v>
      </c>
      <c r="O25" s="287"/>
    </row>
    <row r="26" spans="2:18" ht="3.95" customHeight="1" x14ac:dyDescent="0.25">
      <c r="B26" s="287"/>
      <c r="O26" s="287"/>
    </row>
    <row r="27" spans="2:18" x14ac:dyDescent="0.25">
      <c r="B27" s="287"/>
      <c r="D27" s="291" t="s">
        <v>18</v>
      </c>
      <c r="O27" s="287"/>
    </row>
    <row r="28" spans="2:18" ht="3.95" customHeight="1" x14ac:dyDescent="0.25">
      <c r="B28" s="287"/>
      <c r="O28" s="287"/>
    </row>
    <row r="29" spans="2:18" ht="36" customHeight="1" x14ac:dyDescent="0.25">
      <c r="B29" s="287"/>
      <c r="D29" s="428" t="s">
        <v>19</v>
      </c>
      <c r="E29" s="428"/>
      <c r="F29" s="429" t="s">
        <v>489</v>
      </c>
      <c r="G29" s="429"/>
      <c r="H29" s="429"/>
      <c r="I29" s="429"/>
      <c r="J29" s="429"/>
      <c r="K29" s="429"/>
      <c r="L29" s="429"/>
      <c r="M29" s="429"/>
      <c r="O29" s="287"/>
    </row>
    <row r="30" spans="2:18" ht="18" customHeight="1" x14ac:dyDescent="0.25">
      <c r="B30" s="287"/>
      <c r="D30" s="430" t="s">
        <v>21</v>
      </c>
      <c r="E30" s="431"/>
      <c r="F30" s="294" t="s">
        <v>22</v>
      </c>
      <c r="G30" s="434" t="s">
        <v>5</v>
      </c>
      <c r="H30" s="435"/>
      <c r="I30" s="435"/>
      <c r="J30" s="435"/>
      <c r="K30" s="435"/>
      <c r="L30" s="435"/>
      <c r="M30" s="436"/>
      <c r="O30" s="287"/>
      <c r="Q30" s="286" t="str">
        <f>+IFERROR(VLOOKUP(G31,[3]base!$A$9:$C$25,3,FALSE),"")</f>
        <v>NA</v>
      </c>
    </row>
    <row r="31" spans="2:18" ht="24" customHeight="1" x14ac:dyDescent="0.25">
      <c r="B31" s="287"/>
      <c r="D31" s="432"/>
      <c r="E31" s="433"/>
      <c r="F31" s="288" t="s">
        <v>176</v>
      </c>
      <c r="G31" s="425" t="s">
        <v>177</v>
      </c>
      <c r="H31" s="426"/>
      <c r="I31" s="426"/>
      <c r="J31" s="426"/>
      <c r="K31" s="426"/>
      <c r="L31" s="426"/>
      <c r="M31" s="427"/>
      <c r="O31" s="287"/>
    </row>
    <row r="32" spans="2:18" ht="18" customHeight="1" x14ac:dyDescent="0.25">
      <c r="B32" s="287"/>
      <c r="D32" s="430" t="s">
        <v>23</v>
      </c>
      <c r="E32" s="431"/>
      <c r="F32" s="294" t="s">
        <v>22</v>
      </c>
      <c r="G32" s="434" t="s">
        <v>5</v>
      </c>
      <c r="H32" s="435"/>
      <c r="I32" s="435"/>
      <c r="J32" s="435"/>
      <c r="K32" s="435"/>
      <c r="L32" s="435"/>
      <c r="M32" s="436"/>
      <c r="O32" s="287"/>
    </row>
    <row r="33" spans="2:17" ht="24" customHeight="1" x14ac:dyDescent="0.25">
      <c r="B33" s="287"/>
      <c r="D33" s="432"/>
      <c r="E33" s="433"/>
      <c r="F33" s="295" t="s">
        <v>500</v>
      </c>
      <c r="G33" s="425"/>
      <c r="H33" s="426"/>
      <c r="I33" s="426"/>
      <c r="J33" s="426"/>
      <c r="K33" s="426"/>
      <c r="L33" s="426"/>
      <c r="M33" s="427"/>
      <c r="O33" s="287"/>
      <c r="Q33" s="286" t="str">
        <f>+IFERROR(IF(VLOOKUP(G33,[3]base!$A$26:$C$40,3,FALSE)=F31,1,0),"")</f>
        <v/>
      </c>
    </row>
    <row r="34" spans="2:17" ht="18" customHeight="1" x14ac:dyDescent="0.25">
      <c r="B34" s="287"/>
      <c r="D34" s="430" t="s">
        <v>24</v>
      </c>
      <c r="E34" s="431"/>
      <c r="F34" s="294" t="s">
        <v>22</v>
      </c>
      <c r="G34" s="434" t="s">
        <v>5</v>
      </c>
      <c r="H34" s="435"/>
      <c r="I34" s="435"/>
      <c r="J34" s="435"/>
      <c r="K34" s="435"/>
      <c r="L34" s="435"/>
      <c r="M34" s="436"/>
      <c r="O34" s="287"/>
    </row>
    <row r="35" spans="2:17" ht="36.75" customHeight="1" x14ac:dyDescent="0.25">
      <c r="B35" s="287"/>
      <c r="D35" s="432"/>
      <c r="E35" s="433"/>
      <c r="F35" s="288" t="s">
        <v>1718</v>
      </c>
      <c r="G35" s="425" t="s">
        <v>1594</v>
      </c>
      <c r="H35" s="426"/>
      <c r="I35" s="426"/>
      <c r="J35" s="426"/>
      <c r="K35" s="426"/>
      <c r="L35" s="426"/>
      <c r="M35" s="427"/>
      <c r="O35" s="287"/>
    </row>
    <row r="36" spans="2:17" ht="3.95" customHeight="1" x14ac:dyDescent="0.25">
      <c r="B36" s="287"/>
      <c r="O36" s="287"/>
    </row>
    <row r="37" spans="2:17" ht="3" customHeight="1" x14ac:dyDescent="0.25">
      <c r="B37" s="287"/>
      <c r="C37" s="287"/>
      <c r="D37" s="287"/>
      <c r="E37" s="287"/>
      <c r="F37" s="287"/>
      <c r="G37" s="287"/>
      <c r="H37" s="287"/>
      <c r="I37" s="287"/>
      <c r="J37" s="287"/>
      <c r="K37" s="287"/>
      <c r="L37" s="287"/>
      <c r="M37" s="287"/>
      <c r="N37" s="287"/>
      <c r="O37" s="287"/>
    </row>
    <row r="38" spans="2:17" ht="3" customHeight="1" x14ac:dyDescent="0.25"/>
    <row r="39" spans="2:17" ht="3" customHeight="1" x14ac:dyDescent="0.25">
      <c r="B39" s="287"/>
      <c r="C39" s="287"/>
      <c r="D39" s="287"/>
      <c r="E39" s="287"/>
      <c r="F39" s="287"/>
      <c r="G39" s="287"/>
      <c r="H39" s="287"/>
      <c r="I39" s="287"/>
      <c r="J39" s="287"/>
      <c r="K39" s="287"/>
      <c r="L39" s="287"/>
      <c r="M39" s="287"/>
      <c r="N39" s="287"/>
      <c r="O39" s="287"/>
    </row>
    <row r="40" spans="2:17" ht="3.95" customHeight="1" x14ac:dyDescent="0.25">
      <c r="B40" s="287"/>
      <c r="D40" s="291"/>
      <c r="O40" s="287"/>
    </row>
    <row r="41" spans="2:17" x14ac:dyDescent="0.25">
      <c r="B41" s="287"/>
      <c r="D41" s="291" t="s">
        <v>25</v>
      </c>
      <c r="O41" s="287"/>
    </row>
    <row r="42" spans="2:17" ht="3.95" customHeight="1" x14ac:dyDescent="0.25">
      <c r="B42" s="287"/>
      <c r="O42" s="287"/>
    </row>
    <row r="43" spans="2:17" ht="20.100000000000001" customHeight="1" x14ac:dyDescent="0.25">
      <c r="B43" s="287"/>
      <c r="D43" s="422" t="s">
        <v>26</v>
      </c>
      <c r="E43" s="422"/>
      <c r="F43" s="288" t="s">
        <v>2</v>
      </c>
      <c r="O43" s="287"/>
    </row>
    <row r="44" spans="2:17" ht="18" customHeight="1" x14ac:dyDescent="0.25">
      <c r="B44" s="287"/>
      <c r="D44" s="437" t="s">
        <v>27</v>
      </c>
      <c r="E44" s="438"/>
      <c r="F44" s="296" t="s">
        <v>22</v>
      </c>
      <c r="G44" s="441" t="s">
        <v>5</v>
      </c>
      <c r="H44" s="442"/>
      <c r="I44" s="442"/>
      <c r="J44" s="442"/>
      <c r="K44" s="442"/>
      <c r="L44" s="442"/>
      <c r="M44" s="443"/>
      <c r="O44" s="287"/>
    </row>
    <row r="45" spans="2:17" ht="18" customHeight="1" x14ac:dyDescent="0.25">
      <c r="B45" s="287"/>
      <c r="D45" s="439"/>
      <c r="E45" s="440"/>
      <c r="F45" s="288" t="s">
        <v>500</v>
      </c>
      <c r="G45" s="425" t="s">
        <v>512</v>
      </c>
      <c r="H45" s="426"/>
      <c r="I45" s="426"/>
      <c r="J45" s="426"/>
      <c r="K45" s="426"/>
      <c r="L45" s="426"/>
      <c r="M45" s="427"/>
      <c r="O45" s="287"/>
      <c r="Q45" s="286" t="str">
        <f>+IFERROR(VLOOKUP(G45,[3]base!$A$41:$C$45,3,FALSE),"")</f>
        <v/>
      </c>
    </row>
    <row r="46" spans="2:17" ht="18" customHeight="1" x14ac:dyDescent="0.25">
      <c r="B46" s="287"/>
      <c r="D46" s="437" t="s">
        <v>28</v>
      </c>
      <c r="E46" s="438"/>
      <c r="F46" s="296" t="s">
        <v>22</v>
      </c>
      <c r="G46" s="441" t="s">
        <v>5</v>
      </c>
      <c r="H46" s="442"/>
      <c r="I46" s="442"/>
      <c r="J46" s="442"/>
      <c r="K46" s="442"/>
      <c r="L46" s="442"/>
      <c r="M46" s="443"/>
      <c r="O46" s="287"/>
    </row>
    <row r="47" spans="2:17" ht="18" customHeight="1" x14ac:dyDescent="0.25">
      <c r="B47" s="287"/>
      <c r="D47" s="439"/>
      <c r="E47" s="440"/>
      <c r="F47" s="288" t="s">
        <v>500</v>
      </c>
      <c r="G47" s="425" t="s">
        <v>512</v>
      </c>
      <c r="H47" s="426"/>
      <c r="I47" s="426"/>
      <c r="J47" s="426"/>
      <c r="K47" s="426"/>
      <c r="L47" s="426"/>
      <c r="M47" s="427"/>
      <c r="O47" s="287"/>
      <c r="Q47" s="286" t="e">
        <f>+IF(VLOOKUP(G47,[3]base!$A$46:$C$66,3,FALSE)=F45,1,0)</f>
        <v>#N/A</v>
      </c>
    </row>
    <row r="48" spans="2:17" ht="18" customHeight="1" x14ac:dyDescent="0.25">
      <c r="B48" s="287"/>
      <c r="D48" s="437" t="s">
        <v>29</v>
      </c>
      <c r="E48" s="438"/>
      <c r="F48" s="296" t="s">
        <v>22</v>
      </c>
      <c r="G48" s="441" t="s">
        <v>5</v>
      </c>
      <c r="H48" s="442"/>
      <c r="I48" s="442"/>
      <c r="J48" s="442"/>
      <c r="K48" s="442"/>
      <c r="L48" s="442"/>
      <c r="M48" s="443"/>
      <c r="O48" s="287"/>
    </row>
    <row r="49" spans="2:15" ht="29.25" customHeight="1" x14ac:dyDescent="0.25">
      <c r="B49" s="287"/>
      <c r="D49" s="439"/>
      <c r="E49" s="440"/>
      <c r="F49" s="297" t="s">
        <v>535</v>
      </c>
      <c r="G49" s="425" t="s">
        <v>30</v>
      </c>
      <c r="H49" s="426"/>
      <c r="I49" s="426"/>
      <c r="J49" s="426"/>
      <c r="K49" s="426"/>
      <c r="L49" s="426"/>
      <c r="M49" s="427"/>
      <c r="O49" s="287"/>
    </row>
    <row r="50" spans="2:15" ht="3.95" customHeight="1" x14ac:dyDescent="0.25">
      <c r="B50" s="287"/>
      <c r="O50" s="287"/>
    </row>
    <row r="51" spans="2:15" ht="20.100000000000001" customHeight="1" x14ac:dyDescent="0.25">
      <c r="B51" s="287"/>
      <c r="D51" s="422" t="s">
        <v>31</v>
      </c>
      <c r="E51" s="422"/>
      <c r="F51" s="288" t="s">
        <v>2</v>
      </c>
      <c r="G51" s="422" t="s">
        <v>32</v>
      </c>
      <c r="H51" s="422"/>
      <c r="I51" s="292" t="s">
        <v>500</v>
      </c>
      <c r="O51" s="287"/>
    </row>
    <row r="52" spans="2:15" ht="3.95" customHeight="1" x14ac:dyDescent="0.25">
      <c r="B52" s="287"/>
      <c r="O52" s="287"/>
    </row>
    <row r="53" spans="2:15" ht="3" customHeight="1" x14ac:dyDescent="0.25">
      <c r="B53" s="287"/>
      <c r="C53" s="287"/>
      <c r="D53" s="287"/>
      <c r="E53" s="287"/>
      <c r="F53" s="287"/>
      <c r="G53" s="287"/>
      <c r="H53" s="287"/>
      <c r="I53" s="287"/>
      <c r="J53" s="287"/>
      <c r="K53" s="287"/>
      <c r="L53" s="287"/>
      <c r="M53" s="287"/>
      <c r="N53" s="287"/>
      <c r="O53" s="287"/>
    </row>
    <row r="54" spans="2:15" ht="3" customHeight="1" x14ac:dyDescent="0.25"/>
    <row r="55" spans="2:15" ht="3.95" customHeight="1" x14ac:dyDescent="0.25">
      <c r="B55" s="287"/>
      <c r="C55" s="287"/>
      <c r="D55" s="287"/>
      <c r="E55" s="287"/>
      <c r="F55" s="287"/>
      <c r="G55" s="287"/>
      <c r="H55" s="287"/>
      <c r="I55" s="287"/>
      <c r="J55" s="287"/>
      <c r="K55" s="287"/>
      <c r="L55" s="287"/>
      <c r="M55" s="287"/>
      <c r="N55" s="287"/>
      <c r="O55" s="287"/>
    </row>
    <row r="56" spans="2:15" ht="3.95" customHeight="1" x14ac:dyDescent="0.25">
      <c r="B56" s="287"/>
      <c r="O56" s="287"/>
    </row>
    <row r="57" spans="2:15" x14ac:dyDescent="0.25">
      <c r="B57" s="287"/>
      <c r="D57" s="291" t="s">
        <v>33</v>
      </c>
      <c r="O57" s="287"/>
    </row>
    <row r="58" spans="2:15" ht="3.95" customHeight="1" x14ac:dyDescent="0.25">
      <c r="B58" s="287"/>
      <c r="O58" s="287"/>
    </row>
    <row r="59" spans="2:15" ht="39.75" customHeight="1" x14ac:dyDescent="0.25">
      <c r="B59" s="287"/>
      <c r="D59" s="422" t="s">
        <v>34</v>
      </c>
      <c r="E59" s="422"/>
      <c r="F59" s="429" t="s">
        <v>2199</v>
      </c>
      <c r="G59" s="429"/>
      <c r="H59" s="429"/>
      <c r="I59" s="429"/>
      <c r="J59" s="429"/>
      <c r="K59" s="429"/>
      <c r="L59" s="429"/>
      <c r="M59" s="429"/>
      <c r="O59" s="287"/>
    </row>
    <row r="60" spans="2:15" ht="27" customHeight="1" x14ac:dyDescent="0.25">
      <c r="B60" s="287"/>
      <c r="D60" s="444" t="s">
        <v>35</v>
      </c>
      <c r="E60" s="444"/>
      <c r="F60" s="429" t="s">
        <v>2200</v>
      </c>
      <c r="G60" s="429"/>
      <c r="H60" s="429"/>
      <c r="I60" s="429"/>
      <c r="J60" s="429"/>
      <c r="K60" s="429"/>
      <c r="L60" s="429"/>
      <c r="M60" s="429"/>
      <c r="O60" s="287"/>
    </row>
    <row r="61" spans="2:15" ht="27" customHeight="1" x14ac:dyDescent="0.25">
      <c r="B61" s="287"/>
      <c r="D61" s="444" t="s">
        <v>36</v>
      </c>
      <c r="E61" s="444"/>
      <c r="F61" s="429" t="s">
        <v>2201</v>
      </c>
      <c r="G61" s="429"/>
      <c r="H61" s="429"/>
      <c r="I61" s="429"/>
      <c r="J61" s="429"/>
      <c r="K61" s="429"/>
      <c r="L61" s="429"/>
      <c r="M61" s="429"/>
      <c r="O61" s="287"/>
    </row>
    <row r="62" spans="2:15" ht="3.95" customHeight="1" x14ac:dyDescent="0.25">
      <c r="B62" s="287"/>
      <c r="O62" s="287"/>
    </row>
    <row r="63" spans="2:15" ht="3" customHeight="1" x14ac:dyDescent="0.25">
      <c r="B63" s="287"/>
      <c r="C63" s="287"/>
      <c r="D63" s="287"/>
      <c r="E63" s="287"/>
      <c r="F63" s="287"/>
      <c r="G63" s="287"/>
      <c r="H63" s="287"/>
      <c r="I63" s="287"/>
      <c r="J63" s="287"/>
      <c r="K63" s="287"/>
      <c r="L63" s="287"/>
      <c r="M63" s="287"/>
      <c r="N63" s="287"/>
      <c r="O63" s="287"/>
    </row>
    <row r="64" spans="2:15" x14ac:dyDescent="0.25">
      <c r="M64" s="298" t="s">
        <v>37</v>
      </c>
    </row>
    <row r="65" spans="2:37" ht="3" customHeight="1" x14ac:dyDescent="0.25">
      <c r="B65" s="287"/>
      <c r="C65" s="287"/>
      <c r="D65" s="287"/>
      <c r="E65" s="287"/>
      <c r="F65" s="287"/>
      <c r="G65" s="287"/>
      <c r="H65" s="287"/>
      <c r="I65" s="287"/>
      <c r="J65" s="287"/>
      <c r="K65" s="287"/>
      <c r="L65" s="287"/>
      <c r="M65" s="287"/>
      <c r="N65" s="287"/>
      <c r="O65" s="287"/>
    </row>
    <row r="66" spans="2:37" ht="3.95" customHeight="1" x14ac:dyDescent="0.25">
      <c r="B66" s="287"/>
      <c r="O66" s="287"/>
    </row>
    <row r="67" spans="2:37" x14ac:dyDescent="0.25">
      <c r="B67" s="287"/>
      <c r="D67" s="446" t="s">
        <v>38</v>
      </c>
      <c r="E67" s="446"/>
      <c r="O67" s="287"/>
    </row>
    <row r="68" spans="2:37" ht="3.95" customHeight="1" x14ac:dyDescent="0.25">
      <c r="B68" s="287"/>
      <c r="D68" s="291"/>
      <c r="E68" s="291"/>
      <c r="O68" s="287"/>
    </row>
    <row r="69" spans="2:37" ht="18.75" customHeight="1" x14ac:dyDescent="0.25">
      <c r="B69" s="287"/>
      <c r="O69" s="287"/>
      <c r="U69" s="286">
        <f>+IFERROR(VLOOKUP(F23,[3]base!$A$1:$B$8,2,FALSE),"")</f>
        <v>1</v>
      </c>
    </row>
    <row r="70" spans="2:37" ht="3.95" customHeight="1" x14ac:dyDescent="0.25">
      <c r="B70" s="287"/>
      <c r="D70" s="291"/>
      <c r="E70" s="291"/>
      <c r="O70" s="287"/>
    </row>
    <row r="71" spans="2:37" ht="18.75" customHeight="1" x14ac:dyDescent="0.25">
      <c r="B71" s="287"/>
      <c r="D71" s="428" t="s">
        <v>39</v>
      </c>
      <c r="E71" s="428"/>
      <c r="F71" s="288" t="s">
        <v>50</v>
      </c>
      <c r="G71" s="286">
        <v>4</v>
      </c>
      <c r="O71" s="287"/>
    </row>
    <row r="72" spans="2:37" ht="3.95" customHeight="1" x14ac:dyDescent="0.25">
      <c r="B72" s="287"/>
      <c r="D72" s="291"/>
      <c r="E72" s="291"/>
      <c r="O72" s="287"/>
    </row>
    <row r="73" spans="2:37" x14ac:dyDescent="0.25">
      <c r="B73" s="287"/>
      <c r="D73" s="447" t="s">
        <v>41</v>
      </c>
      <c r="E73" s="447"/>
      <c r="F73" s="448" t="s">
        <v>42</v>
      </c>
      <c r="G73" s="449"/>
      <c r="H73" s="448" t="s">
        <v>43</v>
      </c>
      <c r="I73" s="449"/>
      <c r="J73" s="448" t="s">
        <v>44</v>
      </c>
      <c r="K73" s="449"/>
      <c r="L73" s="448" t="s">
        <v>45</v>
      </c>
      <c r="M73" s="449"/>
      <c r="O73" s="287"/>
    </row>
    <row r="74" spans="2:37" x14ac:dyDescent="0.25">
      <c r="B74" s="287"/>
      <c r="D74" s="447"/>
      <c r="E74" s="447"/>
      <c r="F74" s="299" t="s">
        <v>51</v>
      </c>
      <c r="G74" s="299" t="s">
        <v>52</v>
      </c>
      <c r="H74" s="299" t="s">
        <v>51</v>
      </c>
      <c r="I74" s="299" t="s">
        <v>52</v>
      </c>
      <c r="J74" s="299" t="s">
        <v>51</v>
      </c>
      <c r="K74" s="299" t="s">
        <v>52</v>
      </c>
      <c r="L74" s="299" t="s">
        <v>51</v>
      </c>
      <c r="M74" s="299" t="s">
        <v>52</v>
      </c>
      <c r="O74" s="287"/>
    </row>
    <row r="75" spans="2:37" x14ac:dyDescent="0.25">
      <c r="B75" s="287"/>
      <c r="D75" s="445" t="s">
        <v>46</v>
      </c>
      <c r="E75" s="445"/>
      <c r="F75" s="300" t="s">
        <v>500</v>
      </c>
      <c r="G75" s="300" t="s">
        <v>500</v>
      </c>
      <c r="H75" s="300" t="s">
        <v>500</v>
      </c>
      <c r="I75" s="300" t="s">
        <v>500</v>
      </c>
      <c r="J75" s="300" t="s">
        <v>500</v>
      </c>
      <c r="K75" s="300" t="s">
        <v>500</v>
      </c>
      <c r="L75" s="300" t="s">
        <v>500</v>
      </c>
      <c r="M75" s="300" t="s">
        <v>500</v>
      </c>
      <c r="O75" s="287"/>
      <c r="AE75" s="286" t="s">
        <v>46</v>
      </c>
      <c r="AF75" s="286">
        <v>1</v>
      </c>
      <c r="AG75" s="286">
        <f>+IF(AF75&gt;=$G$71,1,0)</f>
        <v>0</v>
      </c>
      <c r="AH75" s="286">
        <f>+IF(AG75=0,0,IF(AG75=1,(SUM($AG$75:AG75)-1),1))</f>
        <v>0</v>
      </c>
      <c r="AI75" s="286">
        <f>+IF(AH75=0,0,IF(MOD(AH75,$U$69)=0,1,0))</f>
        <v>0</v>
      </c>
      <c r="AJ75" s="286">
        <f>+IF(AE75=$F$71,1,0)</f>
        <v>0</v>
      </c>
      <c r="AK75" s="286">
        <f>+MAX(AI75:AJ75)</f>
        <v>0</v>
      </c>
    </row>
    <row r="76" spans="2:37" x14ac:dyDescent="0.25">
      <c r="B76" s="287"/>
      <c r="D76" s="445" t="s">
        <v>40</v>
      </c>
      <c r="E76" s="445"/>
      <c r="F76" s="300" t="s">
        <v>500</v>
      </c>
      <c r="G76" s="300" t="s">
        <v>500</v>
      </c>
      <c r="H76" s="300" t="s">
        <v>500</v>
      </c>
      <c r="I76" s="300" t="s">
        <v>500</v>
      </c>
      <c r="J76" s="300" t="s">
        <v>500</v>
      </c>
      <c r="K76" s="300" t="s">
        <v>500</v>
      </c>
      <c r="L76" s="300" t="s">
        <v>500</v>
      </c>
      <c r="M76" s="300" t="s">
        <v>500</v>
      </c>
      <c r="O76" s="287"/>
      <c r="AE76" s="286" t="s">
        <v>40</v>
      </c>
      <c r="AF76" s="286">
        <v>2</v>
      </c>
      <c r="AG76" s="286">
        <f t="shared" ref="AG76:AG86" si="0">+IF(AF76&gt;=$G$71,1,0)</f>
        <v>0</v>
      </c>
      <c r="AH76" s="286">
        <f>+IF(AG76=0,0,IF(AG76=1,(SUM($AG$75:AG76)-1),1))</f>
        <v>0</v>
      </c>
      <c r="AI76" s="286">
        <f t="shared" ref="AI76:AI86" si="1">+IF(AH76=0,0,IF(MOD(AH76,$U$69)=0,1,0))</f>
        <v>0</v>
      </c>
      <c r="AJ76" s="286">
        <f t="shared" ref="AJ76:AJ86" si="2">+IF(AE76=$F$71,1,0)</f>
        <v>0</v>
      </c>
      <c r="AK76" s="286">
        <f t="shared" ref="AK76:AK86" si="3">+MAX(AI76:AJ76)</f>
        <v>0</v>
      </c>
    </row>
    <row r="77" spans="2:37" x14ac:dyDescent="0.25">
      <c r="B77" s="287"/>
      <c r="D77" s="445" t="s">
        <v>47</v>
      </c>
      <c r="E77" s="445"/>
      <c r="F77" s="300" t="s">
        <v>500</v>
      </c>
      <c r="G77" s="300" t="s">
        <v>500</v>
      </c>
      <c r="H77" s="300" t="s">
        <v>500</v>
      </c>
      <c r="I77" s="300" t="s">
        <v>500</v>
      </c>
      <c r="J77" s="300" t="s">
        <v>500</v>
      </c>
      <c r="K77" s="300" t="s">
        <v>500</v>
      </c>
      <c r="L77" s="300" t="s">
        <v>500</v>
      </c>
      <c r="M77" s="300" t="s">
        <v>500</v>
      </c>
      <c r="O77" s="287"/>
      <c r="AE77" s="286" t="s">
        <v>47</v>
      </c>
      <c r="AF77" s="286">
        <v>3</v>
      </c>
      <c r="AG77" s="286">
        <f t="shared" si="0"/>
        <v>0</v>
      </c>
      <c r="AH77" s="286">
        <f>+IF(AG77=0,0,IF(AG77=1,(SUM($AG$75:AG77)-1),1))</f>
        <v>0</v>
      </c>
      <c r="AI77" s="286">
        <f t="shared" si="1"/>
        <v>0</v>
      </c>
      <c r="AJ77" s="286">
        <f t="shared" si="2"/>
        <v>0</v>
      </c>
      <c r="AK77" s="286">
        <f t="shared" si="3"/>
        <v>0</v>
      </c>
    </row>
    <row r="78" spans="2:37" x14ac:dyDescent="0.25">
      <c r="B78" s="287"/>
      <c r="D78" s="445" t="s">
        <v>48</v>
      </c>
      <c r="E78" s="445"/>
      <c r="F78" s="300" t="s">
        <v>500</v>
      </c>
      <c r="G78" s="300">
        <v>0.29899999999999999</v>
      </c>
      <c r="H78" s="300">
        <v>0.3</v>
      </c>
      <c r="I78" s="300">
        <v>0.69899999999999995</v>
      </c>
      <c r="J78" s="300">
        <v>0.7</v>
      </c>
      <c r="K78" s="300">
        <v>0.89900000000000002</v>
      </c>
      <c r="L78" s="300">
        <v>0.9</v>
      </c>
      <c r="M78" s="300" t="s">
        <v>500</v>
      </c>
      <c r="O78" s="287"/>
      <c r="AE78" s="286" t="s">
        <v>48</v>
      </c>
      <c r="AF78" s="286">
        <v>4</v>
      </c>
      <c r="AG78" s="286">
        <f t="shared" si="0"/>
        <v>1</v>
      </c>
      <c r="AH78" s="286">
        <f>+IF(AG78=0,0,IF(AG78=1,(SUM($AG$75:AG78)-1),1))</f>
        <v>0</v>
      </c>
      <c r="AI78" s="286">
        <f t="shared" si="1"/>
        <v>0</v>
      </c>
      <c r="AJ78" s="286">
        <f t="shared" si="2"/>
        <v>0</v>
      </c>
      <c r="AK78" s="286">
        <f t="shared" si="3"/>
        <v>0</v>
      </c>
    </row>
    <row r="79" spans="2:37" x14ac:dyDescent="0.25">
      <c r="B79" s="287"/>
      <c r="D79" s="445" t="s">
        <v>49</v>
      </c>
      <c r="E79" s="445"/>
      <c r="F79" s="300"/>
      <c r="G79" s="300"/>
      <c r="H79" s="300"/>
      <c r="I79" s="300"/>
      <c r="J79" s="300"/>
      <c r="K79" s="300"/>
      <c r="L79" s="300"/>
      <c r="M79" s="300"/>
      <c r="O79" s="287"/>
      <c r="AE79" s="286" t="s">
        <v>49</v>
      </c>
      <c r="AF79" s="286">
        <v>5</v>
      </c>
      <c r="AG79" s="286">
        <f t="shared" si="0"/>
        <v>1</v>
      </c>
      <c r="AH79" s="286">
        <f>+IF(AG79=0,0,IF(AG79=1,(SUM($AG$75:AG79)-1),1))</f>
        <v>1</v>
      </c>
      <c r="AI79" s="286">
        <f t="shared" si="1"/>
        <v>1</v>
      </c>
      <c r="AJ79" s="286">
        <f t="shared" si="2"/>
        <v>0</v>
      </c>
      <c r="AK79" s="286">
        <f t="shared" si="3"/>
        <v>1</v>
      </c>
    </row>
    <row r="80" spans="2:37" x14ac:dyDescent="0.25">
      <c r="B80" s="287"/>
      <c r="D80" s="445" t="s">
        <v>50</v>
      </c>
      <c r="E80" s="445"/>
      <c r="F80" s="300"/>
      <c r="G80" s="300"/>
      <c r="H80" s="300"/>
      <c r="I80" s="300"/>
      <c r="J80" s="300"/>
      <c r="K80" s="300"/>
      <c r="L80" s="300"/>
      <c r="M80" s="300" t="s">
        <v>500</v>
      </c>
      <c r="O80" s="287"/>
      <c r="AE80" s="286" t="s">
        <v>50</v>
      </c>
      <c r="AF80" s="286">
        <v>6</v>
      </c>
      <c r="AG80" s="286">
        <f t="shared" si="0"/>
        <v>1</v>
      </c>
      <c r="AH80" s="286">
        <f>+IF(AG80=0,0,IF(AG80=1,(SUM($AG$75:AG80)-1),1))</f>
        <v>2</v>
      </c>
      <c r="AI80" s="286">
        <f t="shared" si="1"/>
        <v>1</v>
      </c>
      <c r="AJ80" s="286">
        <f t="shared" si="2"/>
        <v>1</v>
      </c>
      <c r="AK80" s="286">
        <f t="shared" si="3"/>
        <v>1</v>
      </c>
    </row>
    <row r="81" spans="2:37" x14ac:dyDescent="0.25">
      <c r="B81" s="287"/>
      <c r="D81" s="445" t="s">
        <v>53</v>
      </c>
      <c r="E81" s="445"/>
      <c r="F81" s="300" t="s">
        <v>500</v>
      </c>
      <c r="G81" s="300">
        <v>0.29899999999999999</v>
      </c>
      <c r="H81" s="300">
        <v>0.3</v>
      </c>
      <c r="I81" s="300">
        <v>0.69899999999999995</v>
      </c>
      <c r="J81" s="300">
        <v>0.7</v>
      </c>
      <c r="K81" s="300">
        <v>0.89900000000000002</v>
      </c>
      <c r="L81" s="300">
        <v>0.9</v>
      </c>
      <c r="M81" s="300" t="s">
        <v>500</v>
      </c>
      <c r="O81" s="287"/>
      <c r="AE81" s="286" t="s">
        <v>53</v>
      </c>
      <c r="AF81" s="286">
        <v>7</v>
      </c>
      <c r="AG81" s="286">
        <f t="shared" si="0"/>
        <v>1</v>
      </c>
      <c r="AH81" s="286">
        <f>+IF(AG81=0,0,IF(AG81=1,(SUM($AG$75:AG81)-1),1))</f>
        <v>3</v>
      </c>
      <c r="AI81" s="286">
        <f t="shared" si="1"/>
        <v>1</v>
      </c>
      <c r="AJ81" s="286">
        <f t="shared" si="2"/>
        <v>0</v>
      </c>
      <c r="AK81" s="286">
        <f t="shared" si="3"/>
        <v>1</v>
      </c>
    </row>
    <row r="82" spans="2:37" x14ac:dyDescent="0.25">
      <c r="B82" s="287"/>
      <c r="D82" s="445" t="s">
        <v>54</v>
      </c>
      <c r="E82" s="445"/>
      <c r="F82" s="300" t="s">
        <v>500</v>
      </c>
      <c r="G82" s="300">
        <v>0.29899999999999999</v>
      </c>
      <c r="H82" s="300">
        <v>0.3</v>
      </c>
      <c r="I82" s="300">
        <v>0.69899999999999995</v>
      </c>
      <c r="J82" s="300">
        <v>0.7</v>
      </c>
      <c r="K82" s="300">
        <v>0.94899999999999995</v>
      </c>
      <c r="L82" s="300">
        <v>0.95</v>
      </c>
      <c r="M82" s="300"/>
      <c r="O82" s="287"/>
      <c r="Q82" s="301"/>
      <c r="AE82" s="286" t="s">
        <v>54</v>
      </c>
      <c r="AF82" s="286">
        <v>8</v>
      </c>
      <c r="AG82" s="286">
        <f t="shared" si="0"/>
        <v>1</v>
      </c>
      <c r="AH82" s="286">
        <f>+IF(AG82=0,0,IF(AG82=1,(SUM($AG$75:AG82)-1),1))</f>
        <v>4</v>
      </c>
      <c r="AI82" s="286">
        <f t="shared" si="1"/>
        <v>1</v>
      </c>
      <c r="AJ82" s="286">
        <f t="shared" si="2"/>
        <v>0</v>
      </c>
      <c r="AK82" s="286">
        <f t="shared" si="3"/>
        <v>1</v>
      </c>
    </row>
    <row r="83" spans="2:37" x14ac:dyDescent="0.25">
      <c r="B83" s="287"/>
      <c r="D83" s="445" t="s">
        <v>55</v>
      </c>
      <c r="E83" s="445"/>
      <c r="F83" s="300" t="s">
        <v>500</v>
      </c>
      <c r="G83" s="300">
        <v>0.29899999999999999</v>
      </c>
      <c r="H83" s="300">
        <v>0.3</v>
      </c>
      <c r="I83" s="300">
        <v>0.69899999999999995</v>
      </c>
      <c r="J83" s="300">
        <v>0.7</v>
      </c>
      <c r="K83" s="300">
        <v>0.94899999999999995</v>
      </c>
      <c r="L83" s="300">
        <v>0.95</v>
      </c>
      <c r="M83" s="300"/>
      <c r="O83" s="287"/>
      <c r="Q83" s="301"/>
      <c r="AE83" s="286" t="s">
        <v>55</v>
      </c>
      <c r="AF83" s="286">
        <v>9</v>
      </c>
      <c r="AG83" s="286">
        <f t="shared" si="0"/>
        <v>1</v>
      </c>
      <c r="AH83" s="286">
        <f>+IF(AG83=0,0,IF(AG83=1,(SUM($AG$75:AG83)-1),1))</f>
        <v>5</v>
      </c>
      <c r="AI83" s="286">
        <f t="shared" si="1"/>
        <v>1</v>
      </c>
      <c r="AJ83" s="286">
        <f t="shared" si="2"/>
        <v>0</v>
      </c>
      <c r="AK83" s="286">
        <f t="shared" si="3"/>
        <v>1</v>
      </c>
    </row>
    <row r="84" spans="2:37" x14ac:dyDescent="0.25">
      <c r="B84" s="287"/>
      <c r="D84" s="445" t="s">
        <v>56</v>
      </c>
      <c r="E84" s="445"/>
      <c r="F84" s="300" t="s">
        <v>500</v>
      </c>
      <c r="G84" s="300">
        <v>0.29899999999999999</v>
      </c>
      <c r="H84" s="300">
        <v>0.3</v>
      </c>
      <c r="I84" s="300">
        <v>0.69899999999999995</v>
      </c>
      <c r="J84" s="300">
        <v>0.7</v>
      </c>
      <c r="K84" s="300">
        <v>0.94899999999999995</v>
      </c>
      <c r="L84" s="300">
        <v>0.95</v>
      </c>
      <c r="M84" s="300"/>
      <c r="O84" s="287"/>
      <c r="AE84" s="286" t="s">
        <v>56</v>
      </c>
      <c r="AF84" s="286">
        <v>10</v>
      </c>
      <c r="AG84" s="286">
        <f t="shared" si="0"/>
        <v>1</v>
      </c>
      <c r="AH84" s="286">
        <f>+IF(AG84=0,0,IF(AG84=1,(SUM($AG$75:AG84)-1),1))</f>
        <v>6</v>
      </c>
      <c r="AI84" s="286">
        <f t="shared" si="1"/>
        <v>1</v>
      </c>
      <c r="AJ84" s="286">
        <f t="shared" si="2"/>
        <v>0</v>
      </c>
      <c r="AK84" s="286">
        <f t="shared" si="3"/>
        <v>1</v>
      </c>
    </row>
    <row r="85" spans="2:37" x14ac:dyDescent="0.25">
      <c r="B85" s="287"/>
      <c r="D85" s="445" t="s">
        <v>57</v>
      </c>
      <c r="E85" s="445"/>
      <c r="F85" s="300" t="s">
        <v>500</v>
      </c>
      <c r="G85" s="300">
        <v>0.29899999999999999</v>
      </c>
      <c r="H85" s="300">
        <v>0.3</v>
      </c>
      <c r="I85" s="300">
        <v>0.69899999999999995</v>
      </c>
      <c r="J85" s="300">
        <v>0.7</v>
      </c>
      <c r="K85" s="300">
        <v>0.94899999999999995</v>
      </c>
      <c r="L85" s="300">
        <v>0.95</v>
      </c>
      <c r="M85" s="300"/>
      <c r="O85" s="287"/>
      <c r="AE85" s="286" t="s">
        <v>57</v>
      </c>
      <c r="AF85" s="286">
        <v>11</v>
      </c>
      <c r="AG85" s="286">
        <f t="shared" si="0"/>
        <v>1</v>
      </c>
      <c r="AH85" s="286">
        <f>+IF(AG85=0,0,IF(AG85=1,(SUM($AG$75:AG85)-1),1))</f>
        <v>7</v>
      </c>
      <c r="AI85" s="286">
        <f t="shared" si="1"/>
        <v>1</v>
      </c>
      <c r="AJ85" s="286">
        <f t="shared" si="2"/>
        <v>0</v>
      </c>
      <c r="AK85" s="286">
        <f t="shared" si="3"/>
        <v>1</v>
      </c>
    </row>
    <row r="86" spans="2:37" x14ac:dyDescent="0.25">
      <c r="B86" s="287"/>
      <c r="D86" s="445" t="s">
        <v>58</v>
      </c>
      <c r="E86" s="445"/>
      <c r="F86" s="300"/>
      <c r="G86" s="300">
        <v>0.29899999999999999</v>
      </c>
      <c r="H86" s="300">
        <v>0.3</v>
      </c>
      <c r="I86" s="300">
        <v>0.69899999999999995</v>
      </c>
      <c r="J86" s="300">
        <v>0.7</v>
      </c>
      <c r="K86" s="300">
        <v>0.999</v>
      </c>
      <c r="L86" s="300">
        <v>1</v>
      </c>
      <c r="M86" s="300"/>
      <c r="O86" s="287"/>
      <c r="AE86" s="286" t="s">
        <v>58</v>
      </c>
      <c r="AF86" s="302">
        <v>12</v>
      </c>
      <c r="AG86" s="286">
        <f t="shared" si="0"/>
        <v>1</v>
      </c>
      <c r="AH86" s="286">
        <f>+IF(AG86=0,0,IF(AG86=1,(SUM($AG$75:AG86)-1),1))</f>
        <v>8</v>
      </c>
      <c r="AI86" s="286">
        <f t="shared" si="1"/>
        <v>1</v>
      </c>
      <c r="AJ86" s="286">
        <f t="shared" si="2"/>
        <v>0</v>
      </c>
      <c r="AK86" s="286">
        <f t="shared" si="3"/>
        <v>1</v>
      </c>
    </row>
    <row r="87" spans="2:37" ht="3.75" customHeight="1" x14ac:dyDescent="0.25">
      <c r="B87" s="287"/>
      <c r="O87" s="287"/>
    </row>
    <row r="88" spans="2:37" ht="135" customHeight="1" x14ac:dyDescent="0.25">
      <c r="B88" s="287"/>
      <c r="D88" s="423" t="s">
        <v>59</v>
      </c>
      <c r="E88" s="424"/>
      <c r="F88" s="425" t="s">
        <v>2202</v>
      </c>
      <c r="G88" s="426"/>
      <c r="H88" s="426"/>
      <c r="I88" s="426"/>
      <c r="J88" s="426"/>
      <c r="K88" s="426"/>
      <c r="L88" s="426"/>
      <c r="M88" s="427"/>
      <c r="O88" s="287"/>
    </row>
    <row r="89" spans="2:37" ht="3.95" customHeight="1" x14ac:dyDescent="0.25">
      <c r="B89" s="287"/>
      <c r="O89" s="287"/>
    </row>
    <row r="90" spans="2:37" ht="3" customHeight="1" x14ac:dyDescent="0.25">
      <c r="B90" s="287"/>
      <c r="C90" s="287"/>
      <c r="D90" s="287"/>
      <c r="E90" s="287"/>
      <c r="F90" s="287"/>
      <c r="G90" s="287"/>
      <c r="H90" s="287"/>
      <c r="I90" s="287"/>
      <c r="J90" s="287"/>
      <c r="K90" s="287"/>
      <c r="L90" s="287"/>
      <c r="M90" s="287"/>
      <c r="N90" s="287"/>
      <c r="O90" s="287"/>
    </row>
    <row r="91" spans="2:37" ht="3" customHeight="1" x14ac:dyDescent="0.25"/>
    <row r="92" spans="2:37" ht="3" customHeight="1" x14ac:dyDescent="0.25">
      <c r="B92" s="287"/>
      <c r="C92" s="287"/>
      <c r="D92" s="287"/>
      <c r="E92" s="287"/>
      <c r="F92" s="287"/>
      <c r="G92" s="287"/>
      <c r="H92" s="287"/>
      <c r="I92" s="287"/>
      <c r="J92" s="287"/>
      <c r="K92" s="287"/>
      <c r="L92" s="287"/>
      <c r="M92" s="287"/>
      <c r="N92" s="287"/>
      <c r="O92" s="287"/>
    </row>
    <row r="93" spans="2:37" ht="3.95" customHeight="1" x14ac:dyDescent="0.25">
      <c r="B93" s="287"/>
      <c r="O93" s="287"/>
    </row>
    <row r="94" spans="2:37" x14ac:dyDescent="0.25">
      <c r="B94" s="287"/>
      <c r="D94" s="291" t="s">
        <v>60</v>
      </c>
      <c r="O94" s="287"/>
    </row>
    <row r="95" spans="2:37" ht="3.95" customHeight="1" x14ac:dyDescent="0.25">
      <c r="B95" s="287"/>
      <c r="O95" s="287"/>
    </row>
    <row r="96" spans="2:37" ht="20.100000000000001" customHeight="1" x14ac:dyDescent="0.25">
      <c r="B96" s="287"/>
      <c r="D96" s="422" t="s">
        <v>61</v>
      </c>
      <c r="E96" s="422"/>
      <c r="O96" s="287"/>
    </row>
    <row r="97" spans="2:15" ht="28.5" customHeight="1" x14ac:dyDescent="0.25">
      <c r="B97" s="287"/>
      <c r="D97" s="444" t="s">
        <v>35</v>
      </c>
      <c r="E97" s="444"/>
      <c r="F97" s="429" t="s">
        <v>2203</v>
      </c>
      <c r="G97" s="429"/>
      <c r="H97" s="429"/>
      <c r="I97" s="429"/>
      <c r="J97" s="429"/>
      <c r="K97" s="429"/>
      <c r="L97" s="429"/>
      <c r="M97" s="429"/>
      <c r="O97" s="287"/>
    </row>
    <row r="98" spans="2:15" ht="28.5" customHeight="1" x14ac:dyDescent="0.25">
      <c r="B98" s="287"/>
      <c r="D98" s="444" t="s">
        <v>36</v>
      </c>
      <c r="E98" s="444"/>
      <c r="F98" s="429" t="s">
        <v>2204</v>
      </c>
      <c r="G98" s="429"/>
      <c r="H98" s="429"/>
      <c r="I98" s="429"/>
      <c r="J98" s="429"/>
      <c r="K98" s="429"/>
      <c r="L98" s="429"/>
      <c r="M98" s="429"/>
      <c r="O98" s="287"/>
    </row>
    <row r="99" spans="2:15" ht="3.95" customHeight="1" x14ac:dyDescent="0.25">
      <c r="B99" s="287"/>
      <c r="O99" s="287"/>
    </row>
    <row r="100" spans="2:15" ht="191.25" customHeight="1" x14ac:dyDescent="0.25">
      <c r="B100" s="287"/>
      <c r="D100" s="423" t="s">
        <v>62</v>
      </c>
      <c r="E100" s="424"/>
      <c r="F100" s="425" t="s">
        <v>2205</v>
      </c>
      <c r="G100" s="455"/>
      <c r="H100" s="455"/>
      <c r="I100" s="455"/>
      <c r="J100" s="455"/>
      <c r="K100" s="455"/>
      <c r="L100" s="455"/>
      <c r="M100" s="456"/>
      <c r="O100" s="287"/>
    </row>
    <row r="101" spans="2:15" ht="3.95" customHeight="1" x14ac:dyDescent="0.25">
      <c r="B101" s="287"/>
      <c r="O101" s="287"/>
    </row>
    <row r="102" spans="2:15" ht="19.5" customHeight="1" x14ac:dyDescent="0.25">
      <c r="B102" s="287"/>
      <c r="D102" s="450" t="s">
        <v>64</v>
      </c>
      <c r="E102" s="451"/>
      <c r="F102" s="303" t="s">
        <v>65</v>
      </c>
      <c r="G102" s="288" t="s">
        <v>496</v>
      </c>
      <c r="K102" s="304"/>
      <c r="O102" s="287"/>
    </row>
    <row r="103" spans="2:15" ht="19.5" customHeight="1" x14ac:dyDescent="0.25">
      <c r="B103" s="287"/>
      <c r="D103" s="452"/>
      <c r="E103" s="453"/>
      <c r="F103" s="303" t="s">
        <v>66</v>
      </c>
      <c r="G103" s="288" t="s">
        <v>127</v>
      </c>
      <c r="K103" s="305"/>
      <c r="O103" s="287"/>
    </row>
    <row r="104" spans="2:15" ht="27.75" customHeight="1" x14ac:dyDescent="0.25">
      <c r="B104" s="287"/>
      <c r="D104" s="452"/>
      <c r="E104" s="453"/>
      <c r="F104" s="303" t="s">
        <v>67</v>
      </c>
      <c r="G104" s="454" t="s">
        <v>1730</v>
      </c>
      <c r="H104" s="455"/>
      <c r="I104" s="455"/>
      <c r="J104" s="455"/>
      <c r="K104" s="455"/>
      <c r="L104" s="455"/>
      <c r="M104" s="456"/>
      <c r="O104" s="287"/>
    </row>
    <row r="105" spans="2:15" ht="3.95" customHeight="1" x14ac:dyDescent="0.25">
      <c r="B105" s="287"/>
      <c r="O105" s="287"/>
    </row>
    <row r="106" spans="2:15" ht="197.25" customHeight="1" x14ac:dyDescent="0.25">
      <c r="B106" s="287"/>
      <c r="D106" s="423" t="s">
        <v>68</v>
      </c>
      <c r="E106" s="424"/>
      <c r="F106" s="425" t="s">
        <v>69</v>
      </c>
      <c r="G106" s="426"/>
      <c r="H106" s="426"/>
      <c r="I106" s="426"/>
      <c r="J106" s="426"/>
      <c r="K106" s="426"/>
      <c r="L106" s="426"/>
      <c r="M106" s="427"/>
      <c r="O106" s="287"/>
    </row>
    <row r="107" spans="2:15" ht="3.95" customHeight="1" x14ac:dyDescent="0.25">
      <c r="B107" s="287"/>
      <c r="O107" s="287"/>
    </row>
    <row r="108" spans="2:15" ht="17.25" customHeight="1" x14ac:dyDescent="0.25">
      <c r="B108" s="287"/>
      <c r="D108" s="450" t="s">
        <v>2044</v>
      </c>
      <c r="E108" s="451"/>
      <c r="F108" s="303" t="s">
        <v>2045</v>
      </c>
      <c r="G108" s="454" t="s">
        <v>2206</v>
      </c>
      <c r="H108" s="455"/>
      <c r="I108" s="455"/>
      <c r="J108" s="455"/>
      <c r="K108" s="455"/>
      <c r="L108" s="455"/>
      <c r="M108" s="456"/>
      <c r="O108" s="287"/>
    </row>
    <row r="109" spans="2:15" ht="17.25" customHeight="1" x14ac:dyDescent="0.25">
      <c r="B109" s="287"/>
      <c r="D109" s="452"/>
      <c r="E109" s="453"/>
      <c r="F109" s="303" t="s">
        <v>2046</v>
      </c>
      <c r="G109" s="454"/>
      <c r="H109" s="455"/>
      <c r="I109" s="455"/>
      <c r="J109" s="455"/>
      <c r="K109" s="455"/>
      <c r="L109" s="455"/>
      <c r="M109" s="456"/>
      <c r="O109" s="287"/>
    </row>
    <row r="110" spans="2:15" ht="17.25" customHeight="1" x14ac:dyDescent="0.25">
      <c r="B110" s="287"/>
      <c r="D110" s="452"/>
      <c r="E110" s="453"/>
      <c r="F110" s="303" t="s">
        <v>2047</v>
      </c>
      <c r="G110" s="454" t="str">
        <f>+IF(M24="Si","Coordinador(a) Centro Zonal","")</f>
        <v/>
      </c>
      <c r="H110" s="455"/>
      <c r="I110" s="455"/>
      <c r="J110" s="455"/>
      <c r="K110" s="455"/>
      <c r="L110" s="455"/>
      <c r="M110" s="456"/>
      <c r="O110" s="287"/>
    </row>
    <row r="111" spans="2:15" ht="3.95" customHeight="1" x14ac:dyDescent="0.25">
      <c r="B111" s="287"/>
      <c r="O111" s="287"/>
    </row>
    <row r="112" spans="2:15" ht="3" customHeight="1" x14ac:dyDescent="0.25">
      <c r="B112" s="287"/>
      <c r="C112" s="287"/>
      <c r="D112" s="287"/>
      <c r="E112" s="287"/>
      <c r="F112" s="287"/>
      <c r="G112" s="287"/>
      <c r="H112" s="287"/>
      <c r="I112" s="287"/>
      <c r="J112" s="287"/>
      <c r="K112" s="287"/>
      <c r="L112" s="287"/>
      <c r="M112" s="287"/>
      <c r="N112" s="287"/>
      <c r="O112" s="287"/>
    </row>
    <row r="113" spans="13:13" x14ac:dyDescent="0.25">
      <c r="M113" s="298" t="s">
        <v>70</v>
      </c>
    </row>
  </sheetData>
  <mergeCells count="81">
    <mergeCell ref="D108:E110"/>
    <mergeCell ref="G108:M108"/>
    <mergeCell ref="G109:M109"/>
    <mergeCell ref="G110:M110"/>
    <mergeCell ref="D100:E100"/>
    <mergeCell ref="F100:M100"/>
    <mergeCell ref="D102:E104"/>
    <mergeCell ref="G104:M104"/>
    <mergeCell ref="D106:E106"/>
    <mergeCell ref="F106:M106"/>
    <mergeCell ref="D98:E98"/>
    <mergeCell ref="F98:M98"/>
    <mergeCell ref="D81:E81"/>
    <mergeCell ref="D82:E82"/>
    <mergeCell ref="D83:E83"/>
    <mergeCell ref="D84:E84"/>
    <mergeCell ref="D85:E85"/>
    <mergeCell ref="D86:E86"/>
    <mergeCell ref="D88:E88"/>
    <mergeCell ref="F88:M88"/>
    <mergeCell ref="D96:E96"/>
    <mergeCell ref="D97:E97"/>
    <mergeCell ref="F97:M97"/>
    <mergeCell ref="D80:E80"/>
    <mergeCell ref="D61:E61"/>
    <mergeCell ref="F61:M61"/>
    <mergeCell ref="D67:E67"/>
    <mergeCell ref="D71:E71"/>
    <mergeCell ref="D73:E74"/>
    <mergeCell ref="F73:G73"/>
    <mergeCell ref="H73:I73"/>
    <mergeCell ref="J73:K73"/>
    <mergeCell ref="L73:M73"/>
    <mergeCell ref="D75:E75"/>
    <mergeCell ref="D76:E76"/>
    <mergeCell ref="D77:E77"/>
    <mergeCell ref="D78:E78"/>
    <mergeCell ref="D79:E79"/>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22:E22"/>
    <mergeCell ref="G22:H22"/>
    <mergeCell ref="K22:L22"/>
    <mergeCell ref="D23:E23"/>
    <mergeCell ref="G23:H23"/>
    <mergeCell ref="K23:L23"/>
    <mergeCell ref="C3:N5"/>
    <mergeCell ref="D10:E10"/>
    <mergeCell ref="D12:E12"/>
    <mergeCell ref="F12:M12"/>
    <mergeCell ref="D14:E14"/>
    <mergeCell ref="F14:M14"/>
  </mergeCells>
  <conditionalFormatting sqref="F44:M49">
    <cfRule type="expression" dxfId="2530" priority="17">
      <formula>+IF($F$43="no",1,0)</formula>
    </cfRule>
  </conditionalFormatting>
  <conditionalFormatting sqref="F32:M33">
    <cfRule type="expression" dxfId="2529" priority="16">
      <formula>+IF($Q$30="NA",1,0)</formula>
    </cfRule>
  </conditionalFormatting>
  <conditionalFormatting sqref="F33:M33">
    <cfRule type="expression" dxfId="2528" priority="15">
      <formula>+IF($Q$33=0,1,0)</formula>
    </cfRule>
  </conditionalFormatting>
  <conditionalFormatting sqref="F47:M47">
    <cfRule type="expression" dxfId="2527" priority="14">
      <formula>+IF($Q$47=0,1,0)</formula>
    </cfRule>
  </conditionalFormatting>
  <conditionalFormatting sqref="F73:G73">
    <cfRule type="cellIs" dxfId="2526" priority="12" operator="equal">
      <formula>"optimo"</formula>
    </cfRule>
    <cfRule type="cellIs" dxfId="2525" priority="13" operator="equal">
      <formula>"critico"</formula>
    </cfRule>
  </conditionalFormatting>
  <conditionalFormatting sqref="H73:I73">
    <cfRule type="cellIs" dxfId="2524" priority="10" operator="equal">
      <formula>"Adecuado"</formula>
    </cfRule>
    <cfRule type="cellIs" dxfId="2523" priority="11" operator="equal">
      <formula>"en riesgo"</formula>
    </cfRule>
  </conditionalFormatting>
  <conditionalFormatting sqref="J73:K73">
    <cfRule type="cellIs" dxfId="2522" priority="8" operator="equal">
      <formula>"Adecuado"</formula>
    </cfRule>
    <cfRule type="cellIs" dxfId="2521" priority="9" operator="equal">
      <formula>"en riesgo"</formula>
    </cfRule>
  </conditionalFormatting>
  <conditionalFormatting sqref="L73:M73">
    <cfRule type="cellIs" dxfId="2520" priority="6" operator="equal">
      <formula>"optimo"</formula>
    </cfRule>
    <cfRule type="cellIs" dxfId="2519" priority="7" operator="equal">
      <formula>"critico"</formula>
    </cfRule>
  </conditionalFormatting>
  <conditionalFormatting sqref="F75:M81 F85 F83:J84 F82 M83:M84">
    <cfRule type="expression" dxfId="2518" priority="5">
      <formula>+IF($AK75=0,1)</formula>
    </cfRule>
  </conditionalFormatting>
  <conditionalFormatting sqref="F103:G104">
    <cfRule type="expression" dxfId="2517" priority="4">
      <formula>+IF($G$102="No",1,0)</formula>
    </cfRule>
  </conditionalFormatting>
  <conditionalFormatting sqref="F51">
    <cfRule type="expression" dxfId="2516" priority="3">
      <formula>+IF($F$43="no",1,0)</formula>
    </cfRule>
  </conditionalFormatting>
  <conditionalFormatting sqref="I51">
    <cfRule type="expression" dxfId="2515" priority="2">
      <formula>+IF($F$51="no",1,0)</formula>
    </cfRule>
  </conditionalFormatting>
  <conditionalFormatting sqref="L83:L84">
    <cfRule type="expression" dxfId="2514" priority="1">
      <formula>+IF($AK83=0,1)</formula>
    </cfRule>
  </conditionalFormatting>
  <pageMargins left="0.70866141732283472" right="0.70866141732283472" top="0.74803149606299213" bottom="0.74803149606299213" header="0.31496062992125984" footer="0.31496062992125984"/>
  <pageSetup scale="73" orientation="portrait" horizontalDpi="4294967295" verticalDpi="4294967295" r:id="rId1"/>
  <rowBreaks count="1" manualBreakCount="1">
    <brk id="64" max="16383" man="1"/>
  </rowBreaks>
  <colBreaks count="1" manualBreakCount="1">
    <brk id="15" max="1048575"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6">
    <tabColor rgb="FF75C4FF"/>
  </sheetPr>
  <dimension ref="B1:AV113"/>
  <sheetViews>
    <sheetView topLeftCell="A64" zoomScaleNormal="100" workbookViewId="0">
      <selection activeCell="H86" sqref="H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205</v>
      </c>
      <c r="O10" s="2"/>
    </row>
    <row r="11" spans="2:24" ht="3.95" customHeight="1" x14ac:dyDescent="0.25">
      <c r="B11" s="2"/>
      <c r="D11" s="6"/>
      <c r="O11" s="2"/>
    </row>
    <row r="12" spans="2:24" ht="36" customHeight="1" x14ac:dyDescent="0.25">
      <c r="B12" s="2"/>
      <c r="D12" s="329" t="s">
        <v>5</v>
      </c>
      <c r="E12" s="330"/>
      <c r="F12" s="331" t="s">
        <v>206</v>
      </c>
      <c r="G12" s="332"/>
      <c r="H12" s="332"/>
      <c r="I12" s="332"/>
      <c r="J12" s="332"/>
      <c r="K12" s="332"/>
      <c r="L12" s="332"/>
      <c r="M12" s="333"/>
      <c r="O12" s="2"/>
      <c r="W12" s="3" t="str">
        <f>+F23</f>
        <v>Trimestral</v>
      </c>
      <c r="X12" s="3" t="str">
        <f>+F71</f>
        <v>Marzo</v>
      </c>
    </row>
    <row r="13" spans="2:24" ht="3.95" customHeight="1" x14ac:dyDescent="0.25">
      <c r="B13" s="2"/>
      <c r="O13" s="2"/>
    </row>
    <row r="14" spans="2:24" ht="36" customHeight="1" x14ac:dyDescent="0.25">
      <c r="B14" s="2"/>
      <c r="D14" s="329" t="s">
        <v>6</v>
      </c>
      <c r="E14" s="330"/>
      <c r="F14" s="331" t="s">
        <v>868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0.98</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3.75" customHeight="1" x14ac:dyDescent="0.25">
      <c r="B59" s="2"/>
      <c r="D59" s="328" t="s">
        <v>34</v>
      </c>
      <c r="E59" s="328"/>
      <c r="F59" s="335" t="s">
        <v>869</v>
      </c>
      <c r="G59" s="335"/>
      <c r="H59" s="335"/>
      <c r="I59" s="335"/>
      <c r="J59" s="335"/>
      <c r="K59" s="335"/>
      <c r="L59" s="335"/>
      <c r="M59" s="335"/>
      <c r="O59" s="2"/>
    </row>
    <row r="60" spans="2:15" ht="38.25" customHeight="1" x14ac:dyDescent="0.25">
      <c r="B60" s="2"/>
      <c r="D60" s="350" t="s">
        <v>35</v>
      </c>
      <c r="E60" s="350"/>
      <c r="F60" s="335" t="s">
        <v>870</v>
      </c>
      <c r="G60" s="335"/>
      <c r="H60" s="335"/>
      <c r="I60" s="335"/>
      <c r="J60" s="335"/>
      <c r="K60" s="335"/>
      <c r="L60" s="335"/>
      <c r="M60" s="335"/>
      <c r="O60" s="2"/>
    </row>
    <row r="61" spans="2:15" ht="38.25" customHeight="1" x14ac:dyDescent="0.25">
      <c r="B61" s="2"/>
      <c r="D61" s="350" t="s">
        <v>36</v>
      </c>
      <c r="E61" s="350"/>
      <c r="F61" s="335" t="s">
        <v>871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28.25" customHeight="1" x14ac:dyDescent="0.25">
      <c r="B88" s="2"/>
      <c r="D88" s="329" t="s">
        <v>59</v>
      </c>
      <c r="E88" s="330"/>
      <c r="F88" s="331" t="s">
        <v>775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774</v>
      </c>
      <c r="G97" s="335"/>
      <c r="H97" s="335"/>
      <c r="I97" s="335"/>
      <c r="J97" s="335"/>
      <c r="K97" s="335"/>
      <c r="L97" s="335"/>
      <c r="M97" s="335"/>
      <c r="O97" s="2"/>
    </row>
    <row r="98" spans="2:15" ht="42" customHeight="1" x14ac:dyDescent="0.25">
      <c r="B98" s="2"/>
      <c r="D98" s="350" t="s">
        <v>36</v>
      </c>
      <c r="E98" s="350"/>
      <c r="F98" s="335" t="s">
        <v>774</v>
      </c>
      <c r="G98" s="335"/>
      <c r="H98" s="335"/>
      <c r="I98" s="335"/>
      <c r="J98" s="335"/>
      <c r="K98" s="335"/>
      <c r="L98" s="335"/>
      <c r="M98" s="335"/>
      <c r="O98" s="2"/>
    </row>
    <row r="99" spans="2:15" ht="3.95" customHeight="1" x14ac:dyDescent="0.25">
      <c r="B99" s="2"/>
      <c r="O99" s="2"/>
    </row>
    <row r="100" spans="2:15" ht="121.5" customHeight="1" x14ac:dyDescent="0.25">
      <c r="B100" s="2"/>
      <c r="D100" s="329" t="s">
        <v>62</v>
      </c>
      <c r="E100" s="330"/>
      <c r="F100" s="331" t="s">
        <v>720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18" t="s">
        <v>1762</v>
      </c>
      <c r="K103" s="21"/>
      <c r="O103" s="2"/>
    </row>
    <row r="104" spans="2:15" ht="27.75" customHeight="1" x14ac:dyDescent="0.25">
      <c r="B104" s="2"/>
      <c r="D104" s="322"/>
      <c r="E104" s="323"/>
      <c r="F104" s="19" t="s">
        <v>67</v>
      </c>
      <c r="G104" s="457" t="s">
        <v>1761</v>
      </c>
      <c r="H104" s="458"/>
      <c r="I104" s="458"/>
      <c r="J104" s="458"/>
      <c r="K104" s="458"/>
      <c r="L104" s="458"/>
      <c r="M104" s="459"/>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457" t="str">
        <f>+VLOOKUP(H10,tablero!$P$5:$R$200,3,FALSE)</f>
        <v xml:space="preserve">Subdirector(a) Restablecimiento de Derechos </v>
      </c>
      <c r="H108" s="458"/>
      <c r="I108" s="458"/>
      <c r="J108" s="458"/>
      <c r="K108" s="458"/>
      <c r="L108" s="458"/>
      <c r="M108" s="459"/>
      <c r="O108" s="2"/>
    </row>
    <row r="109" spans="2:15" ht="17.25" customHeight="1" x14ac:dyDescent="0.25">
      <c r="B109" s="2"/>
      <c r="D109" s="322"/>
      <c r="E109" s="323"/>
      <c r="F109" s="19" t="s">
        <v>2046</v>
      </c>
      <c r="G109" s="457" t="str">
        <f>+IF(M23="Si","Coordinador(a) Planeación y Sistemas","")</f>
        <v>Coordinador(a) Planeación y Sistemas</v>
      </c>
      <c r="H109" s="458"/>
      <c r="I109" s="458"/>
      <c r="J109" s="458"/>
      <c r="K109" s="458"/>
      <c r="L109" s="458"/>
      <c r="M109" s="459"/>
      <c r="O109" s="2"/>
    </row>
    <row r="110" spans="2:15" ht="17.25" customHeight="1" x14ac:dyDescent="0.25">
      <c r="B110" s="2"/>
      <c r="D110" s="322"/>
      <c r="E110" s="323"/>
      <c r="F110" s="19" t="s">
        <v>2047</v>
      </c>
      <c r="G110" s="457" t="str">
        <f>+IF(M24="Si","Coordinador(a) Centro Zonal","")</f>
        <v>Coordinador(a) Centro Zonal</v>
      </c>
      <c r="H110" s="458"/>
      <c r="I110" s="458"/>
      <c r="J110" s="458"/>
      <c r="K110" s="458"/>
      <c r="L110" s="458"/>
      <c r="M110" s="459"/>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513" priority="31">
      <formula>+IF($F$43="no",1,0)</formula>
    </cfRule>
  </conditionalFormatting>
  <conditionalFormatting sqref="F32:M33">
    <cfRule type="expression" dxfId="2512" priority="30">
      <formula>+IF($Q$30="NA",1,0)</formula>
    </cfRule>
  </conditionalFormatting>
  <conditionalFormatting sqref="F33:M33">
    <cfRule type="expression" dxfId="2511" priority="29">
      <formula>+IF($Q$33=0,1,0)</formula>
    </cfRule>
  </conditionalFormatting>
  <conditionalFormatting sqref="F47:M47">
    <cfRule type="expression" dxfId="2510" priority="28">
      <formula>+IF($Q$47=0,1,0)</formula>
    </cfRule>
  </conditionalFormatting>
  <conditionalFormatting sqref="F73:G73">
    <cfRule type="cellIs" dxfId="2509" priority="16" operator="equal">
      <formula>"optimo"</formula>
    </cfRule>
    <cfRule type="cellIs" dxfId="2508" priority="17" operator="equal">
      <formula>"critico"</formula>
    </cfRule>
  </conditionalFormatting>
  <conditionalFormatting sqref="H73:I73">
    <cfRule type="cellIs" dxfId="2507" priority="14" operator="equal">
      <formula>"Adecuado"</formula>
    </cfRule>
    <cfRule type="cellIs" dxfId="2506" priority="15" operator="equal">
      <formula>"en riesgo"</formula>
    </cfRule>
  </conditionalFormatting>
  <conditionalFormatting sqref="J73:K73">
    <cfRule type="cellIs" dxfId="2505" priority="12" operator="equal">
      <formula>"Adecuado"</formula>
    </cfRule>
    <cfRule type="cellIs" dxfId="2504" priority="13" operator="equal">
      <formula>"en riesgo"</formula>
    </cfRule>
  </conditionalFormatting>
  <conditionalFormatting sqref="L73:M73">
    <cfRule type="cellIs" dxfId="2503" priority="10" operator="equal">
      <formula>"optimo"</formula>
    </cfRule>
    <cfRule type="cellIs" dxfId="2502" priority="11" operator="equal">
      <formula>"critico"</formula>
    </cfRule>
  </conditionalFormatting>
  <conditionalFormatting sqref="F75:M86">
    <cfRule type="expression" dxfId="2501" priority="9">
      <formula>+IF($AK75=0,1)</formula>
    </cfRule>
  </conditionalFormatting>
  <conditionalFormatting sqref="F103:G104">
    <cfRule type="expression" dxfId="2500" priority="8">
      <formula>+IF($G$102="No",1,0)</formula>
    </cfRule>
  </conditionalFormatting>
  <conditionalFormatting sqref="F51">
    <cfRule type="expression" dxfId="2499" priority="7">
      <formula>+IF($F$43="no",1,0)</formula>
    </cfRule>
  </conditionalFormatting>
  <conditionalFormatting sqref="I51">
    <cfRule type="expression" dxfId="2498"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7">
    <tabColor rgb="FF0070C0"/>
  </sheetPr>
  <dimension ref="B1:AV113"/>
  <sheetViews>
    <sheetView topLeftCell="A49"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207</v>
      </c>
      <c r="O10" s="2"/>
    </row>
    <row r="11" spans="2:24" ht="3.95" customHeight="1" x14ac:dyDescent="0.25">
      <c r="B11" s="2"/>
      <c r="D11" s="6"/>
      <c r="O11" s="2"/>
    </row>
    <row r="12" spans="2:24" ht="36" customHeight="1" x14ac:dyDescent="0.25">
      <c r="B12" s="2"/>
      <c r="D12" s="329" t="s">
        <v>5</v>
      </c>
      <c r="E12" s="330"/>
      <c r="F12" s="331" t="s">
        <v>208</v>
      </c>
      <c r="G12" s="332"/>
      <c r="H12" s="332"/>
      <c r="I12" s="332"/>
      <c r="J12" s="332"/>
      <c r="K12" s="332"/>
      <c r="L12" s="332"/>
      <c r="M12" s="333"/>
      <c r="O12" s="2"/>
      <c r="W12" s="3" t="str">
        <f>+F23</f>
        <v>Mensual</v>
      </c>
      <c r="X12" s="3" t="str">
        <f>+F71</f>
        <v>Enero</v>
      </c>
    </row>
    <row r="13" spans="2:24" ht="3.95" customHeight="1" x14ac:dyDescent="0.25">
      <c r="B13" s="2"/>
      <c r="O13" s="2"/>
    </row>
    <row r="14" spans="2:24" ht="36" customHeight="1" x14ac:dyDescent="0.25">
      <c r="B14" s="2"/>
      <c r="D14" s="329" t="s">
        <v>6</v>
      </c>
      <c r="E14" s="330"/>
      <c r="F14" s="331" t="s">
        <v>863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0.94</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2.75" customHeight="1" x14ac:dyDescent="0.25">
      <c r="B59" s="2"/>
      <c r="D59" s="328" t="s">
        <v>34</v>
      </c>
      <c r="E59" s="328"/>
      <c r="F59" s="335" t="s">
        <v>864</v>
      </c>
      <c r="G59" s="335"/>
      <c r="H59" s="335"/>
      <c r="I59" s="335"/>
      <c r="J59" s="335"/>
      <c r="K59" s="335"/>
      <c r="L59" s="335"/>
      <c r="M59" s="335"/>
      <c r="O59" s="2"/>
    </row>
    <row r="60" spans="2:15" ht="38.25" customHeight="1" x14ac:dyDescent="0.25">
      <c r="B60" s="2"/>
      <c r="D60" s="350" t="s">
        <v>35</v>
      </c>
      <c r="E60" s="350"/>
      <c r="F60" s="335" t="s">
        <v>865</v>
      </c>
      <c r="G60" s="335"/>
      <c r="H60" s="335"/>
      <c r="I60" s="335"/>
      <c r="J60" s="335"/>
      <c r="K60" s="335"/>
      <c r="L60" s="335"/>
      <c r="M60" s="335"/>
      <c r="O60" s="2"/>
    </row>
    <row r="61" spans="2:15" ht="38.25" customHeight="1" x14ac:dyDescent="0.25">
      <c r="B61" s="2"/>
      <c r="D61" s="350" t="s">
        <v>36</v>
      </c>
      <c r="E61" s="350"/>
      <c r="F61" s="335" t="s">
        <v>866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1772</v>
      </c>
      <c r="H75" s="16">
        <v>0.95</v>
      </c>
      <c r="I75" s="16">
        <v>0.97899999999999998</v>
      </c>
      <c r="J75" s="16">
        <v>0.98</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t="s">
        <v>1772</v>
      </c>
      <c r="H76" s="16">
        <v>0.95</v>
      </c>
      <c r="I76" s="16">
        <v>0.97899999999999998</v>
      </c>
      <c r="J76" s="16">
        <v>0.98</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t="s">
        <v>1772</v>
      </c>
      <c r="H77" s="16">
        <v>0.95</v>
      </c>
      <c r="I77" s="16">
        <v>0.97899999999999998</v>
      </c>
      <c r="J77" s="16">
        <v>0.98</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t="s">
        <v>1772</v>
      </c>
      <c r="H78" s="16">
        <v>0.95</v>
      </c>
      <c r="I78" s="16">
        <v>0.97899999999999998</v>
      </c>
      <c r="J78" s="16">
        <v>0.98</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t="s">
        <v>1772</v>
      </c>
      <c r="H79" s="16">
        <v>0.95</v>
      </c>
      <c r="I79" s="16">
        <v>0.97899999999999998</v>
      </c>
      <c r="J79" s="16">
        <v>0.98</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t="s">
        <v>1772</v>
      </c>
      <c r="H80" s="16">
        <v>0.95</v>
      </c>
      <c r="I80" s="16">
        <v>0.97899999999999998</v>
      </c>
      <c r="J80" s="16">
        <v>0.98</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t="s">
        <v>1772</v>
      </c>
      <c r="H81" s="16">
        <v>0.95</v>
      </c>
      <c r="I81" s="16">
        <v>0.97899999999999998</v>
      </c>
      <c r="J81" s="16">
        <v>0.98</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t="s">
        <v>1772</v>
      </c>
      <c r="H82" s="16">
        <v>0.95</v>
      </c>
      <c r="I82" s="16">
        <v>0.97899999999999998</v>
      </c>
      <c r="J82" s="16">
        <v>0.98</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t="s">
        <v>1772</v>
      </c>
      <c r="H83" s="16">
        <v>0.95</v>
      </c>
      <c r="I83" s="16">
        <v>0.97899999999999998</v>
      </c>
      <c r="J83" s="16">
        <v>0.98</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t="s">
        <v>1772</v>
      </c>
      <c r="H84" s="16">
        <v>0.95</v>
      </c>
      <c r="I84" s="16">
        <v>0.97899999999999998</v>
      </c>
      <c r="J84" s="16">
        <v>0.98</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t="s">
        <v>1772</v>
      </c>
      <c r="H85" s="16">
        <v>0.95</v>
      </c>
      <c r="I85" s="16">
        <v>0.97899999999999998</v>
      </c>
      <c r="J85" s="16">
        <v>0.98</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t="s">
        <v>1772</v>
      </c>
      <c r="H86" s="16">
        <v>0.95</v>
      </c>
      <c r="I86" s="16">
        <v>0.97899999999999998</v>
      </c>
      <c r="J86" s="16">
        <v>0.98</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7" customHeight="1" x14ac:dyDescent="0.25">
      <c r="B88" s="2"/>
      <c r="D88" s="329" t="s">
        <v>59</v>
      </c>
      <c r="E88" s="330"/>
      <c r="F88" s="331" t="s">
        <v>776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867</v>
      </c>
      <c r="G97" s="335"/>
      <c r="H97" s="335"/>
      <c r="I97" s="335"/>
      <c r="J97" s="335"/>
      <c r="K97" s="335"/>
      <c r="L97" s="335"/>
      <c r="M97" s="335"/>
      <c r="O97" s="2"/>
    </row>
    <row r="98" spans="2:15" ht="42" customHeight="1" x14ac:dyDescent="0.25">
      <c r="B98" s="2"/>
      <c r="D98" s="350" t="s">
        <v>36</v>
      </c>
      <c r="E98" s="350"/>
      <c r="F98" s="335" t="s">
        <v>867</v>
      </c>
      <c r="G98" s="335"/>
      <c r="H98" s="335"/>
      <c r="I98" s="335"/>
      <c r="J98" s="335"/>
      <c r="K98" s="335"/>
      <c r="L98" s="335"/>
      <c r="M98" s="335"/>
      <c r="O98" s="2"/>
    </row>
    <row r="99" spans="2:15" ht="3.95" customHeight="1" x14ac:dyDescent="0.25">
      <c r="B99" s="2"/>
      <c r="O99" s="2"/>
    </row>
    <row r="100" spans="2:15" ht="197.25" customHeight="1" x14ac:dyDescent="0.25">
      <c r="B100" s="2"/>
      <c r="D100" s="329" t="s">
        <v>62</v>
      </c>
      <c r="E100" s="330"/>
      <c r="F100" s="331" t="s">
        <v>722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1764</v>
      </c>
      <c r="K103" s="21"/>
      <c r="O103" s="2"/>
    </row>
    <row r="104" spans="2:15" ht="27.75" customHeight="1" x14ac:dyDescent="0.25">
      <c r="B104" s="2"/>
      <c r="D104" s="322"/>
      <c r="E104" s="323"/>
      <c r="F104" s="19" t="s">
        <v>67</v>
      </c>
      <c r="G104" s="356" t="s">
        <v>1763</v>
      </c>
      <c r="H104" s="357"/>
      <c r="I104" s="357"/>
      <c r="J104" s="357"/>
      <c r="K104" s="357"/>
      <c r="L104" s="357"/>
      <c r="M104" s="358"/>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56" t="str">
        <f>+VLOOKUP(H10,tablero!$P$5:$R$200,3,FALSE)</f>
        <v xml:space="preserve">Subdirector(a) Restablecimiento de Derechos </v>
      </c>
      <c r="H108" s="357"/>
      <c r="I108" s="357"/>
      <c r="J108" s="357"/>
      <c r="K108" s="357"/>
      <c r="L108" s="357"/>
      <c r="M108" s="358"/>
      <c r="O108" s="2"/>
    </row>
    <row r="109" spans="2:15" ht="17.25" customHeight="1" x14ac:dyDescent="0.25">
      <c r="B109" s="2"/>
      <c r="D109" s="322"/>
      <c r="E109" s="323"/>
      <c r="F109" s="19" t="s">
        <v>2046</v>
      </c>
      <c r="G109" s="356" t="str">
        <f>+IF(M23="Si","Coordinador(a) Planeación y Sistemas","")</f>
        <v>Coordinador(a) Planeación y Sistemas</v>
      </c>
      <c r="H109" s="357"/>
      <c r="I109" s="357"/>
      <c r="J109" s="357"/>
      <c r="K109" s="357"/>
      <c r="L109" s="357"/>
      <c r="M109" s="358"/>
      <c r="O109" s="2"/>
    </row>
    <row r="110" spans="2:15" ht="17.25" customHeight="1" x14ac:dyDescent="0.25">
      <c r="B110" s="2"/>
      <c r="D110" s="322"/>
      <c r="E110" s="323"/>
      <c r="F110" s="19" t="s">
        <v>2047</v>
      </c>
      <c r="G110" s="356" t="str">
        <f>+IF(M24="Si","Coordinador(a) Centro Zonal","")</f>
        <v>Coordinador(a) Centro Zonal</v>
      </c>
      <c r="H110" s="357"/>
      <c r="I110" s="357"/>
      <c r="J110" s="357"/>
      <c r="K110" s="357"/>
      <c r="L110" s="357"/>
      <c r="M110" s="358"/>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97" priority="31">
      <formula>+IF($F$43="no",1,0)</formula>
    </cfRule>
  </conditionalFormatting>
  <conditionalFormatting sqref="F32:M33">
    <cfRule type="expression" dxfId="2496" priority="30">
      <formula>+IF($Q$30="NA",1,0)</formula>
    </cfRule>
  </conditionalFormatting>
  <conditionalFormatting sqref="F33:M33">
    <cfRule type="expression" dxfId="2495" priority="29">
      <formula>+IF($Q$33=0,1,0)</formula>
    </cfRule>
  </conditionalFormatting>
  <conditionalFormatting sqref="F47:M47">
    <cfRule type="expression" dxfId="2494" priority="28">
      <formula>+IF($Q$47=0,1,0)</formula>
    </cfRule>
  </conditionalFormatting>
  <conditionalFormatting sqref="F73:G73">
    <cfRule type="cellIs" dxfId="2493" priority="25" operator="equal">
      <formula>"optimo"</formula>
    </cfRule>
    <cfRule type="cellIs" dxfId="2492" priority="26" operator="equal">
      <formula>"critico"</formula>
    </cfRule>
  </conditionalFormatting>
  <conditionalFormatting sqref="H73:I73">
    <cfRule type="cellIs" dxfId="2491" priority="23" operator="equal">
      <formula>"Adecuado"</formula>
    </cfRule>
    <cfRule type="cellIs" dxfId="2490" priority="24" operator="equal">
      <formula>"en riesgo"</formula>
    </cfRule>
  </conditionalFormatting>
  <conditionalFormatting sqref="J73:K73">
    <cfRule type="cellIs" dxfId="2489" priority="21" operator="equal">
      <formula>"Adecuado"</formula>
    </cfRule>
    <cfRule type="cellIs" dxfId="2488" priority="22" operator="equal">
      <formula>"en riesgo"</formula>
    </cfRule>
  </conditionalFormatting>
  <conditionalFormatting sqref="L73:M73">
    <cfRule type="cellIs" dxfId="2487" priority="19" operator="equal">
      <formula>"optimo"</formula>
    </cfRule>
    <cfRule type="cellIs" dxfId="2486" priority="20" operator="equal">
      <formula>"critico"</formula>
    </cfRule>
  </conditionalFormatting>
  <conditionalFormatting sqref="F75:M86">
    <cfRule type="expression" dxfId="2485" priority="18">
      <formula>+IF($AK75=0,1)</formula>
    </cfRule>
  </conditionalFormatting>
  <conditionalFormatting sqref="F103:G104">
    <cfRule type="expression" dxfId="2484" priority="17">
      <formula>+IF($G$102="No",1,0)</formula>
    </cfRule>
  </conditionalFormatting>
  <conditionalFormatting sqref="F51">
    <cfRule type="expression" dxfId="2483" priority="16">
      <formula>+IF($F$43="no",1,0)</formula>
    </cfRule>
  </conditionalFormatting>
  <conditionalFormatting sqref="I51">
    <cfRule type="expression" dxfId="2482" priority="1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8">
    <tabColor rgb="FF0070C0"/>
  </sheetPr>
  <dimension ref="B1:AV113"/>
  <sheetViews>
    <sheetView topLeftCell="A52" zoomScaleNormal="100" workbookViewId="0">
      <selection activeCell="F60" sqref="F60: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209</v>
      </c>
      <c r="O10" s="2"/>
    </row>
    <row r="11" spans="2:24" ht="3.95" customHeight="1" x14ac:dyDescent="0.25">
      <c r="B11" s="2"/>
      <c r="D11" s="6"/>
      <c r="O11" s="2"/>
    </row>
    <row r="12" spans="2:24" ht="36" customHeight="1" x14ac:dyDescent="0.25">
      <c r="B12" s="2"/>
      <c r="D12" s="329" t="s">
        <v>5</v>
      </c>
      <c r="E12" s="330"/>
      <c r="F12" s="331" t="s">
        <v>210</v>
      </c>
      <c r="G12" s="332"/>
      <c r="H12" s="332"/>
      <c r="I12" s="332"/>
      <c r="J12" s="332"/>
      <c r="K12" s="332"/>
      <c r="L12" s="332"/>
      <c r="M12" s="333"/>
      <c r="O12" s="2"/>
      <c r="W12" s="3" t="str">
        <f>+F23</f>
        <v>Mensual</v>
      </c>
      <c r="X12" s="3" t="str">
        <f>+F71</f>
        <v>Febrero</v>
      </c>
    </row>
    <row r="13" spans="2:24" ht="3.95" customHeight="1" x14ac:dyDescent="0.25">
      <c r="B13" s="2"/>
      <c r="O13" s="2"/>
    </row>
    <row r="14" spans="2:24" ht="67.5" customHeight="1" x14ac:dyDescent="0.25">
      <c r="B14" s="2"/>
      <c r="D14" s="329" t="s">
        <v>6</v>
      </c>
      <c r="E14" s="330"/>
      <c r="F14" s="331" t="s">
        <v>858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0.53</v>
      </c>
      <c r="G22" s="328" t="s">
        <v>9</v>
      </c>
      <c r="H22" s="328"/>
      <c r="I22" s="17">
        <v>0.65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9.75" customHeight="1" x14ac:dyDescent="0.25">
      <c r="B59" s="2"/>
      <c r="D59" s="328" t="s">
        <v>34</v>
      </c>
      <c r="E59" s="328"/>
      <c r="F59" s="335" t="s">
        <v>859</v>
      </c>
      <c r="G59" s="335"/>
      <c r="H59" s="335"/>
      <c r="I59" s="335"/>
      <c r="J59" s="335"/>
      <c r="K59" s="335"/>
      <c r="L59" s="335"/>
      <c r="M59" s="335"/>
      <c r="O59" s="2"/>
    </row>
    <row r="60" spans="2:15" ht="32.25" customHeight="1" x14ac:dyDescent="0.25">
      <c r="B60" s="2"/>
      <c r="D60" s="350" t="s">
        <v>35</v>
      </c>
      <c r="E60" s="350"/>
      <c r="F60" s="335" t="s">
        <v>860</v>
      </c>
      <c r="G60" s="335"/>
      <c r="H60" s="335"/>
      <c r="I60" s="335"/>
      <c r="J60" s="335"/>
      <c r="K60" s="335"/>
      <c r="L60" s="335"/>
      <c r="M60" s="335"/>
      <c r="O60" s="2"/>
    </row>
    <row r="61" spans="2:15" ht="38.25" customHeight="1" x14ac:dyDescent="0.25">
      <c r="B61" s="2"/>
      <c r="D61" s="350" t="s">
        <v>36</v>
      </c>
      <c r="E61" s="350"/>
      <c r="F61" s="335" t="s">
        <v>861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40</v>
      </c>
      <c r="G71" s="3">
        <v>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v>0.44900000000000001</v>
      </c>
      <c r="H76" s="16">
        <v>0.45</v>
      </c>
      <c r="I76" s="16">
        <v>0.54900000000000004</v>
      </c>
      <c r="J76" s="16">
        <v>0.55000000000000004</v>
      </c>
      <c r="K76" s="16">
        <v>0.64900000000000002</v>
      </c>
      <c r="L76" s="16">
        <v>0.65</v>
      </c>
      <c r="M76" s="16" t="s">
        <v>500</v>
      </c>
      <c r="O76" s="2"/>
      <c r="AE76" s="3" t="s">
        <v>40</v>
      </c>
      <c r="AF76" s="3">
        <v>2</v>
      </c>
      <c r="AG76" s="3">
        <f t="shared" ref="AG76:AG86" si="0">+IF(AF76&gt;=$G$71,1,0)</f>
        <v>1</v>
      </c>
      <c r="AH76" s="3">
        <f>+IF(AG76=0,0,IF(AG76=1,(SUM($AG$75:AG76)-1),1))</f>
        <v>0</v>
      </c>
      <c r="AI76" s="3">
        <f t="shared" ref="AI76:AI86" si="1">+IF(AH76=0,0,IF(MOD(AH76,$U$69)=0,1,0))</f>
        <v>0</v>
      </c>
      <c r="AJ76" s="3">
        <f t="shared" ref="AJ76:AJ86" si="2">+IF(AE76=$F$71,1,0)</f>
        <v>1</v>
      </c>
      <c r="AK76" s="3">
        <f t="shared" ref="AK76:AK86" si="3">+MAX(AI76:AJ76)</f>
        <v>1</v>
      </c>
    </row>
    <row r="77" spans="2:37" x14ac:dyDescent="0.25">
      <c r="B77" s="2"/>
      <c r="D77" s="351" t="s">
        <v>47</v>
      </c>
      <c r="E77" s="351"/>
      <c r="F77" s="16" t="s">
        <v>500</v>
      </c>
      <c r="G77" s="16">
        <v>0.44900000000000001</v>
      </c>
      <c r="H77" s="16">
        <v>0.45</v>
      </c>
      <c r="I77" s="16">
        <v>0.54900000000000004</v>
      </c>
      <c r="J77" s="16">
        <v>0.55000000000000004</v>
      </c>
      <c r="K77" s="16">
        <v>0.64900000000000002</v>
      </c>
      <c r="L77" s="16">
        <v>0.65</v>
      </c>
      <c r="M77" s="16" t="s">
        <v>500</v>
      </c>
      <c r="O77" s="2"/>
      <c r="AE77" s="3" t="s">
        <v>47</v>
      </c>
      <c r="AF77" s="3">
        <v>3</v>
      </c>
      <c r="AG77" s="3">
        <f t="shared" si="0"/>
        <v>1</v>
      </c>
      <c r="AH77" s="3">
        <f>+IF(AG77=0,0,IF(AG77=1,(SUM($AG$75:AG77)-1),1))</f>
        <v>1</v>
      </c>
      <c r="AI77" s="3">
        <f t="shared" si="1"/>
        <v>1</v>
      </c>
      <c r="AJ77" s="3">
        <f t="shared" si="2"/>
        <v>0</v>
      </c>
      <c r="AK77" s="3">
        <f t="shared" si="3"/>
        <v>1</v>
      </c>
    </row>
    <row r="78" spans="2:37" x14ac:dyDescent="0.25">
      <c r="B78" s="2"/>
      <c r="D78" s="351" t="s">
        <v>48</v>
      </c>
      <c r="E78" s="351"/>
      <c r="F78" s="16" t="s">
        <v>500</v>
      </c>
      <c r="G78" s="16">
        <v>0.44900000000000001</v>
      </c>
      <c r="H78" s="16">
        <v>0.45</v>
      </c>
      <c r="I78" s="16">
        <v>0.54900000000000004</v>
      </c>
      <c r="J78" s="16">
        <v>0.55000000000000004</v>
      </c>
      <c r="K78" s="16">
        <v>0.64900000000000002</v>
      </c>
      <c r="L78" s="16">
        <v>0.65</v>
      </c>
      <c r="M78" s="16" t="s">
        <v>500</v>
      </c>
      <c r="O78" s="2"/>
      <c r="AE78" s="3" t="s">
        <v>48</v>
      </c>
      <c r="AF78" s="3">
        <v>4</v>
      </c>
      <c r="AG78" s="3">
        <f t="shared" si="0"/>
        <v>1</v>
      </c>
      <c r="AH78" s="3">
        <f>+IF(AG78=0,0,IF(AG78=1,(SUM($AG$75:AG78)-1),1))</f>
        <v>2</v>
      </c>
      <c r="AI78" s="3">
        <f t="shared" si="1"/>
        <v>1</v>
      </c>
      <c r="AJ78" s="3">
        <f t="shared" si="2"/>
        <v>0</v>
      </c>
      <c r="AK78" s="3">
        <f t="shared" si="3"/>
        <v>1</v>
      </c>
    </row>
    <row r="79" spans="2:37" x14ac:dyDescent="0.25">
      <c r="B79" s="2"/>
      <c r="D79" s="351" t="s">
        <v>49</v>
      </c>
      <c r="E79" s="351"/>
      <c r="F79" s="16" t="s">
        <v>500</v>
      </c>
      <c r="G79" s="16">
        <v>0.44900000000000001</v>
      </c>
      <c r="H79" s="16">
        <v>0.45</v>
      </c>
      <c r="I79" s="16">
        <v>0.54900000000000004</v>
      </c>
      <c r="J79" s="16">
        <v>0.55000000000000004</v>
      </c>
      <c r="K79" s="16">
        <v>0.64900000000000002</v>
      </c>
      <c r="L79" s="16">
        <v>0.65</v>
      </c>
      <c r="M79" s="16" t="s">
        <v>500</v>
      </c>
      <c r="O79" s="2"/>
      <c r="AE79" s="3" t="s">
        <v>49</v>
      </c>
      <c r="AF79" s="3">
        <v>5</v>
      </c>
      <c r="AG79" s="3">
        <f t="shared" si="0"/>
        <v>1</v>
      </c>
      <c r="AH79" s="3">
        <f>+IF(AG79=0,0,IF(AG79=1,(SUM($AG$75:AG79)-1),1))</f>
        <v>3</v>
      </c>
      <c r="AI79" s="3">
        <f t="shared" si="1"/>
        <v>1</v>
      </c>
      <c r="AJ79" s="3">
        <f t="shared" si="2"/>
        <v>0</v>
      </c>
      <c r="AK79" s="3">
        <f t="shared" si="3"/>
        <v>1</v>
      </c>
    </row>
    <row r="80" spans="2:37" x14ac:dyDescent="0.25">
      <c r="B80" s="2"/>
      <c r="D80" s="351" t="s">
        <v>50</v>
      </c>
      <c r="E80" s="351"/>
      <c r="F80" s="16" t="s">
        <v>500</v>
      </c>
      <c r="G80" s="16">
        <v>0.44900000000000001</v>
      </c>
      <c r="H80" s="16">
        <v>0.45</v>
      </c>
      <c r="I80" s="16">
        <v>0.54900000000000004</v>
      </c>
      <c r="J80" s="16">
        <v>0.55000000000000004</v>
      </c>
      <c r="K80" s="16">
        <v>0.64900000000000002</v>
      </c>
      <c r="L80" s="16">
        <v>0.65</v>
      </c>
      <c r="M80" s="16" t="s">
        <v>500</v>
      </c>
      <c r="O80" s="2"/>
      <c r="AE80" s="3" t="s">
        <v>50</v>
      </c>
      <c r="AF80" s="3">
        <v>6</v>
      </c>
      <c r="AG80" s="3">
        <f t="shared" si="0"/>
        <v>1</v>
      </c>
      <c r="AH80" s="3">
        <f>+IF(AG80=0,0,IF(AG80=1,(SUM($AG$75:AG80)-1),1))</f>
        <v>4</v>
      </c>
      <c r="AI80" s="3">
        <f t="shared" si="1"/>
        <v>1</v>
      </c>
      <c r="AJ80" s="3">
        <f t="shared" si="2"/>
        <v>0</v>
      </c>
      <c r="AK80" s="3">
        <f t="shared" si="3"/>
        <v>1</v>
      </c>
    </row>
    <row r="81" spans="2:37" x14ac:dyDescent="0.25">
      <c r="B81" s="2"/>
      <c r="D81" s="351" t="s">
        <v>53</v>
      </c>
      <c r="E81" s="351"/>
      <c r="F81" s="16" t="s">
        <v>500</v>
      </c>
      <c r="G81" s="16">
        <v>0.44900000000000001</v>
      </c>
      <c r="H81" s="16">
        <v>0.45</v>
      </c>
      <c r="I81" s="16">
        <v>0.54900000000000004</v>
      </c>
      <c r="J81" s="16">
        <v>0.55000000000000004</v>
      </c>
      <c r="K81" s="16">
        <v>0.64900000000000002</v>
      </c>
      <c r="L81" s="16">
        <v>0.65</v>
      </c>
      <c r="M81" s="16" t="s">
        <v>500</v>
      </c>
      <c r="O81" s="2"/>
      <c r="AE81" s="3" t="s">
        <v>53</v>
      </c>
      <c r="AF81" s="3">
        <v>7</v>
      </c>
      <c r="AG81" s="3">
        <f t="shared" si="0"/>
        <v>1</v>
      </c>
      <c r="AH81" s="3">
        <f>+IF(AG81=0,0,IF(AG81=1,(SUM($AG$75:AG81)-1),1))</f>
        <v>5</v>
      </c>
      <c r="AI81" s="3">
        <f t="shared" si="1"/>
        <v>1</v>
      </c>
      <c r="AJ81" s="3">
        <f t="shared" si="2"/>
        <v>0</v>
      </c>
      <c r="AK81" s="3">
        <f t="shared" si="3"/>
        <v>1</v>
      </c>
    </row>
    <row r="82" spans="2:37" x14ac:dyDescent="0.25">
      <c r="B82" s="2"/>
      <c r="D82" s="351" t="s">
        <v>54</v>
      </c>
      <c r="E82" s="351"/>
      <c r="F82" s="16" t="s">
        <v>500</v>
      </c>
      <c r="G82" s="16">
        <v>0.44900000000000001</v>
      </c>
      <c r="H82" s="16">
        <v>0.45</v>
      </c>
      <c r="I82" s="16">
        <v>0.54900000000000004</v>
      </c>
      <c r="J82" s="16">
        <v>0.55000000000000004</v>
      </c>
      <c r="K82" s="16">
        <v>0.64900000000000002</v>
      </c>
      <c r="L82" s="16">
        <v>0.65</v>
      </c>
      <c r="M82" s="16" t="s">
        <v>500</v>
      </c>
      <c r="O82" s="2"/>
      <c r="AE82" s="3" t="s">
        <v>54</v>
      </c>
      <c r="AF82" s="3">
        <v>8</v>
      </c>
      <c r="AG82" s="3">
        <f t="shared" si="0"/>
        <v>1</v>
      </c>
      <c r="AH82" s="3">
        <f>+IF(AG82=0,0,IF(AG82=1,(SUM($AG$75:AG82)-1),1))</f>
        <v>6</v>
      </c>
      <c r="AI82" s="3">
        <f t="shared" si="1"/>
        <v>1</v>
      </c>
      <c r="AJ82" s="3">
        <f t="shared" si="2"/>
        <v>0</v>
      </c>
      <c r="AK82" s="3">
        <f t="shared" si="3"/>
        <v>1</v>
      </c>
    </row>
    <row r="83" spans="2:37" x14ac:dyDescent="0.25">
      <c r="B83" s="2"/>
      <c r="D83" s="351" t="s">
        <v>55</v>
      </c>
      <c r="E83" s="351"/>
      <c r="F83" s="16" t="s">
        <v>500</v>
      </c>
      <c r="G83" s="16">
        <v>0.44900000000000001</v>
      </c>
      <c r="H83" s="16">
        <v>0.45</v>
      </c>
      <c r="I83" s="16">
        <v>0.54900000000000004</v>
      </c>
      <c r="J83" s="16">
        <v>0.55000000000000004</v>
      </c>
      <c r="K83" s="16">
        <v>0.64900000000000002</v>
      </c>
      <c r="L83" s="16">
        <v>0.65</v>
      </c>
      <c r="M83" s="16" t="s">
        <v>500</v>
      </c>
      <c r="O83" s="2"/>
      <c r="AE83" s="3" t="s">
        <v>55</v>
      </c>
      <c r="AF83" s="3">
        <v>9</v>
      </c>
      <c r="AG83" s="3">
        <f t="shared" si="0"/>
        <v>1</v>
      </c>
      <c r="AH83" s="3">
        <f>+IF(AG83=0,0,IF(AG83=1,(SUM($AG$75:AG83)-1),1))</f>
        <v>7</v>
      </c>
      <c r="AI83" s="3">
        <f t="shared" si="1"/>
        <v>1</v>
      </c>
      <c r="AJ83" s="3">
        <f t="shared" si="2"/>
        <v>0</v>
      </c>
      <c r="AK83" s="3">
        <f t="shared" si="3"/>
        <v>1</v>
      </c>
    </row>
    <row r="84" spans="2:37" x14ac:dyDescent="0.25">
      <c r="B84" s="2"/>
      <c r="D84" s="351" t="s">
        <v>56</v>
      </c>
      <c r="E84" s="351"/>
      <c r="F84" s="16" t="s">
        <v>500</v>
      </c>
      <c r="G84" s="16">
        <v>0.44900000000000001</v>
      </c>
      <c r="H84" s="16">
        <v>0.45</v>
      </c>
      <c r="I84" s="16">
        <v>0.54900000000000004</v>
      </c>
      <c r="J84" s="16">
        <v>0.55000000000000004</v>
      </c>
      <c r="K84" s="16">
        <v>0.64900000000000002</v>
      </c>
      <c r="L84" s="16">
        <v>0.65</v>
      </c>
      <c r="M84" s="16" t="s">
        <v>500</v>
      </c>
      <c r="O84" s="2"/>
      <c r="AE84" s="3" t="s">
        <v>56</v>
      </c>
      <c r="AF84" s="3">
        <v>10</v>
      </c>
      <c r="AG84" s="3">
        <f t="shared" si="0"/>
        <v>1</v>
      </c>
      <c r="AH84" s="3">
        <f>+IF(AG84=0,0,IF(AG84=1,(SUM($AG$75:AG84)-1),1))</f>
        <v>8</v>
      </c>
      <c r="AI84" s="3">
        <f t="shared" si="1"/>
        <v>1</v>
      </c>
      <c r="AJ84" s="3">
        <f t="shared" si="2"/>
        <v>0</v>
      </c>
      <c r="AK84" s="3">
        <f t="shared" si="3"/>
        <v>1</v>
      </c>
    </row>
    <row r="85" spans="2:37" x14ac:dyDescent="0.25">
      <c r="B85" s="2"/>
      <c r="D85" s="351" t="s">
        <v>57</v>
      </c>
      <c r="E85" s="351"/>
      <c r="F85" s="16" t="s">
        <v>500</v>
      </c>
      <c r="G85" s="16">
        <v>0.44900000000000001</v>
      </c>
      <c r="H85" s="16">
        <v>0.45</v>
      </c>
      <c r="I85" s="16">
        <v>0.54900000000000004</v>
      </c>
      <c r="J85" s="16">
        <v>0.55000000000000004</v>
      </c>
      <c r="K85" s="16">
        <v>0.64900000000000002</v>
      </c>
      <c r="L85" s="16">
        <v>0.65</v>
      </c>
      <c r="M85" s="16" t="s">
        <v>500</v>
      </c>
      <c r="O85" s="2"/>
      <c r="AE85" s="3" t="s">
        <v>57</v>
      </c>
      <c r="AF85" s="3">
        <v>11</v>
      </c>
      <c r="AG85" s="3">
        <f t="shared" si="0"/>
        <v>1</v>
      </c>
      <c r="AH85" s="3">
        <f>+IF(AG85=0,0,IF(AG85=1,(SUM($AG$75:AG85)-1),1))</f>
        <v>9</v>
      </c>
      <c r="AI85" s="3">
        <f t="shared" si="1"/>
        <v>1</v>
      </c>
      <c r="AJ85" s="3">
        <f t="shared" si="2"/>
        <v>0</v>
      </c>
      <c r="AK85" s="3">
        <f t="shared" si="3"/>
        <v>1</v>
      </c>
    </row>
    <row r="86" spans="2:37" x14ac:dyDescent="0.25">
      <c r="B86" s="2"/>
      <c r="D86" s="351" t="s">
        <v>58</v>
      </c>
      <c r="E86" s="351"/>
      <c r="F86" s="16" t="s">
        <v>500</v>
      </c>
      <c r="G86" s="16">
        <v>0.44900000000000001</v>
      </c>
      <c r="H86" s="16">
        <v>0.45</v>
      </c>
      <c r="I86" s="16">
        <v>0.54900000000000004</v>
      </c>
      <c r="J86" s="16">
        <v>0.55000000000000004</v>
      </c>
      <c r="K86" s="16">
        <v>0.64900000000000002</v>
      </c>
      <c r="L86" s="16">
        <v>0.65</v>
      </c>
      <c r="M86" s="16" t="s">
        <v>500</v>
      </c>
      <c r="O86" s="2"/>
      <c r="AE86" s="3" t="s">
        <v>58</v>
      </c>
      <c r="AF86" s="65">
        <v>12</v>
      </c>
      <c r="AG86" s="3">
        <f t="shared" si="0"/>
        <v>1</v>
      </c>
      <c r="AH86" s="3">
        <f>+IF(AG86=0,0,IF(AG86=1,(SUM($AG$75:AG86)-1),1))</f>
        <v>10</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723</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862</v>
      </c>
      <c r="G97" s="335"/>
      <c r="H97" s="335"/>
      <c r="I97" s="335"/>
      <c r="J97" s="335"/>
      <c r="K97" s="335"/>
      <c r="L97" s="335"/>
      <c r="M97" s="335"/>
      <c r="O97" s="2"/>
    </row>
    <row r="98" spans="2:15" ht="42" customHeight="1" x14ac:dyDescent="0.25">
      <c r="B98" s="2"/>
      <c r="D98" s="350" t="s">
        <v>36</v>
      </c>
      <c r="E98" s="350"/>
      <c r="F98" s="335" t="s">
        <v>862</v>
      </c>
      <c r="G98" s="335"/>
      <c r="H98" s="335"/>
      <c r="I98" s="335"/>
      <c r="J98" s="335"/>
      <c r="K98" s="335"/>
      <c r="L98" s="335"/>
      <c r="M98" s="335"/>
      <c r="O98" s="2"/>
    </row>
    <row r="99" spans="2:15" ht="3.95" customHeight="1" x14ac:dyDescent="0.25">
      <c r="B99" s="2"/>
      <c r="O99" s="2"/>
    </row>
    <row r="100" spans="2:15" ht="268.5" customHeight="1" x14ac:dyDescent="0.25">
      <c r="B100" s="2"/>
      <c r="D100" s="329" t="s">
        <v>62</v>
      </c>
      <c r="E100" s="330"/>
      <c r="F100" s="331" t="s">
        <v>724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1765</v>
      </c>
      <c r="K103" s="21"/>
      <c r="O103" s="2"/>
    </row>
    <row r="104" spans="2:15" ht="37.5" customHeight="1" x14ac:dyDescent="0.25">
      <c r="B104" s="2"/>
      <c r="D104" s="322"/>
      <c r="E104" s="323"/>
      <c r="F104" s="19" t="s">
        <v>67</v>
      </c>
      <c r="G104" s="331" t="s">
        <v>1766</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81" priority="29">
      <formula>+IF($F$43="no",1,0)</formula>
    </cfRule>
  </conditionalFormatting>
  <conditionalFormatting sqref="F32:M33">
    <cfRule type="expression" dxfId="2480" priority="28">
      <formula>+IF($Q$30="NA",1,0)</formula>
    </cfRule>
  </conditionalFormatting>
  <conditionalFormatting sqref="F33:M33">
    <cfRule type="expression" dxfId="2479" priority="27">
      <formula>+IF($Q$33=0,1,0)</formula>
    </cfRule>
  </conditionalFormatting>
  <conditionalFormatting sqref="F47:M47">
    <cfRule type="expression" dxfId="2478" priority="26">
      <formula>+IF($Q$47=0,1,0)</formula>
    </cfRule>
  </conditionalFormatting>
  <conditionalFormatting sqref="F73:G73">
    <cfRule type="cellIs" dxfId="2477" priority="23" operator="equal">
      <formula>"optimo"</formula>
    </cfRule>
    <cfRule type="cellIs" dxfId="2476" priority="24" operator="equal">
      <formula>"critico"</formula>
    </cfRule>
  </conditionalFormatting>
  <conditionalFormatting sqref="H73:I73">
    <cfRule type="cellIs" dxfId="2475" priority="21" operator="equal">
      <formula>"Adecuado"</formula>
    </cfRule>
    <cfRule type="cellIs" dxfId="2474" priority="22" operator="equal">
      <formula>"en riesgo"</formula>
    </cfRule>
  </conditionalFormatting>
  <conditionalFormatting sqref="J73:K73">
    <cfRule type="cellIs" dxfId="2473" priority="19" operator="equal">
      <formula>"Adecuado"</formula>
    </cfRule>
    <cfRule type="cellIs" dxfId="2472" priority="20" operator="equal">
      <formula>"en riesgo"</formula>
    </cfRule>
  </conditionalFormatting>
  <conditionalFormatting sqref="L73:M73">
    <cfRule type="cellIs" dxfId="2471" priority="17" operator="equal">
      <formula>"optimo"</formula>
    </cfRule>
    <cfRule type="cellIs" dxfId="2470" priority="18" operator="equal">
      <formula>"critico"</formula>
    </cfRule>
  </conditionalFormatting>
  <conditionalFormatting sqref="F75:M86">
    <cfRule type="expression" dxfId="2469" priority="16">
      <formula>+IF($AK75=0,1)</formula>
    </cfRule>
  </conditionalFormatting>
  <conditionalFormatting sqref="F103:G103 F104">
    <cfRule type="expression" dxfId="2468" priority="15">
      <formula>+IF($G$102="No",1,0)</formula>
    </cfRule>
  </conditionalFormatting>
  <conditionalFormatting sqref="F51">
    <cfRule type="expression" dxfId="2467" priority="14">
      <formula>+IF($F$43="no",1,0)</formula>
    </cfRule>
  </conditionalFormatting>
  <conditionalFormatting sqref="I51">
    <cfRule type="expression" dxfId="2466"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9">
    <tabColor rgb="FF0070C0"/>
  </sheetPr>
  <dimension ref="B1:AV113"/>
  <sheetViews>
    <sheetView topLeftCell="A58"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211</v>
      </c>
      <c r="O10" s="2"/>
    </row>
    <row r="11" spans="2:24" ht="3.95" customHeight="1" x14ac:dyDescent="0.25">
      <c r="B11" s="2"/>
      <c r="D11" s="6"/>
      <c r="O11" s="2"/>
    </row>
    <row r="12" spans="2:24" ht="36" customHeight="1" x14ac:dyDescent="0.25">
      <c r="B12" s="2"/>
      <c r="D12" s="329" t="s">
        <v>5</v>
      </c>
      <c r="E12" s="330"/>
      <c r="F12" s="331" t="s">
        <v>212</v>
      </c>
      <c r="G12" s="332"/>
      <c r="H12" s="332"/>
      <c r="I12" s="332"/>
      <c r="J12" s="332"/>
      <c r="K12" s="332"/>
      <c r="L12" s="332"/>
      <c r="M12" s="333"/>
      <c r="O12" s="2"/>
      <c r="W12" s="3" t="str">
        <f>+F23</f>
        <v>Mensual</v>
      </c>
      <c r="X12" s="3" t="str">
        <f>+F71</f>
        <v>Junio</v>
      </c>
    </row>
    <row r="13" spans="2:24" ht="3.95" customHeight="1" x14ac:dyDescent="0.25">
      <c r="B13" s="2"/>
      <c r="O13" s="2"/>
    </row>
    <row r="14" spans="2:24" ht="44.25" customHeight="1" x14ac:dyDescent="0.25">
      <c r="B14" s="2"/>
      <c r="D14" s="329" t="s">
        <v>6</v>
      </c>
      <c r="E14" s="330"/>
      <c r="F14" s="331" t="s">
        <v>1768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1.1599999999999999</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853</v>
      </c>
      <c r="G59" s="335"/>
      <c r="H59" s="335"/>
      <c r="I59" s="335"/>
      <c r="J59" s="335"/>
      <c r="K59" s="335"/>
      <c r="L59" s="335"/>
      <c r="M59" s="335"/>
      <c r="O59" s="2"/>
    </row>
    <row r="60" spans="2:15" ht="40.5" customHeight="1" x14ac:dyDescent="0.25">
      <c r="B60" s="2"/>
      <c r="D60" s="350" t="s">
        <v>35</v>
      </c>
      <c r="E60" s="350"/>
      <c r="F60" s="335" t="s">
        <v>854</v>
      </c>
      <c r="G60" s="335"/>
      <c r="H60" s="335"/>
      <c r="I60" s="335"/>
      <c r="J60" s="335"/>
      <c r="K60" s="335"/>
      <c r="L60" s="335"/>
      <c r="M60" s="335"/>
      <c r="O60" s="2"/>
    </row>
    <row r="61" spans="2:15" ht="24" customHeight="1" x14ac:dyDescent="0.25">
      <c r="B61" s="2"/>
      <c r="D61" s="350" t="s">
        <v>36</v>
      </c>
      <c r="E61" s="350"/>
      <c r="F61" s="335" t="s">
        <v>855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50</v>
      </c>
      <c r="G71" s="3">
        <v>5</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v>0.499</v>
      </c>
      <c r="H79" s="16">
        <v>0.5</v>
      </c>
      <c r="I79" s="16">
        <v>0.79900000000000004</v>
      </c>
      <c r="J79" s="16">
        <v>0.8</v>
      </c>
      <c r="K79" s="16">
        <v>0.999</v>
      </c>
      <c r="L79" s="16" t="s">
        <v>500</v>
      </c>
      <c r="M79" s="16">
        <v>1</v>
      </c>
      <c r="O79" s="2"/>
      <c r="AE79" s="3" t="s">
        <v>49</v>
      </c>
      <c r="AF79" s="3">
        <v>5</v>
      </c>
      <c r="AG79" s="3">
        <f t="shared" si="0"/>
        <v>1</v>
      </c>
      <c r="AH79" s="3">
        <f>+IF(AG79=0,0,IF(AG79=1,(SUM($AG$75:AG79)-1),1))</f>
        <v>0</v>
      </c>
      <c r="AI79" s="3">
        <f t="shared" si="1"/>
        <v>0</v>
      </c>
      <c r="AJ79" s="3">
        <f t="shared" si="2"/>
        <v>0</v>
      </c>
      <c r="AK79" s="3">
        <f t="shared" si="3"/>
        <v>0</v>
      </c>
    </row>
    <row r="80" spans="2:37" x14ac:dyDescent="0.25">
      <c r="B80" s="2"/>
      <c r="D80" s="351" t="s">
        <v>50</v>
      </c>
      <c r="E80" s="351"/>
      <c r="F80" s="16" t="s">
        <v>500</v>
      </c>
      <c r="G80" s="16">
        <v>0.499</v>
      </c>
      <c r="H80" s="16">
        <v>0.5</v>
      </c>
      <c r="I80" s="16">
        <v>0.79900000000000004</v>
      </c>
      <c r="J80" s="16">
        <v>0.8</v>
      </c>
      <c r="K80" s="16">
        <v>0.999</v>
      </c>
      <c r="L80" s="16" t="s">
        <v>500</v>
      </c>
      <c r="M80" s="16">
        <v>1</v>
      </c>
      <c r="O80" s="2"/>
      <c r="AE80" s="3" t="s">
        <v>50</v>
      </c>
      <c r="AF80" s="3">
        <v>6</v>
      </c>
      <c r="AG80" s="3">
        <f t="shared" si="0"/>
        <v>1</v>
      </c>
      <c r="AH80" s="3">
        <f>+IF(AG80=0,0,IF(AG80=1,(SUM($AG$75:AG80)-1),1))</f>
        <v>1</v>
      </c>
      <c r="AI80" s="3">
        <f t="shared" si="1"/>
        <v>1</v>
      </c>
      <c r="AJ80" s="3">
        <f t="shared" si="2"/>
        <v>1</v>
      </c>
      <c r="AK80" s="3">
        <f t="shared" si="3"/>
        <v>1</v>
      </c>
    </row>
    <row r="81" spans="2:37" x14ac:dyDescent="0.25">
      <c r="B81" s="2"/>
      <c r="D81" s="351" t="s">
        <v>53</v>
      </c>
      <c r="E81" s="351"/>
      <c r="F81" s="16" t="s">
        <v>500</v>
      </c>
      <c r="G81" s="16">
        <v>0.499</v>
      </c>
      <c r="H81" s="16">
        <v>0.5</v>
      </c>
      <c r="I81" s="16">
        <v>0.79900000000000004</v>
      </c>
      <c r="J81" s="16">
        <v>0.8</v>
      </c>
      <c r="K81" s="16">
        <v>0.999</v>
      </c>
      <c r="L81" s="16" t="s">
        <v>500</v>
      </c>
      <c r="M81" s="16">
        <v>1</v>
      </c>
      <c r="O81" s="2"/>
      <c r="AE81" s="3" t="s">
        <v>53</v>
      </c>
      <c r="AF81" s="3">
        <v>7</v>
      </c>
      <c r="AG81" s="3">
        <f t="shared" si="0"/>
        <v>1</v>
      </c>
      <c r="AH81" s="3">
        <f>+IF(AG81=0,0,IF(AG81=1,(SUM($AG$75:AG81)-1),1))</f>
        <v>2</v>
      </c>
      <c r="AI81" s="3">
        <f t="shared" si="1"/>
        <v>1</v>
      </c>
      <c r="AJ81" s="3">
        <f t="shared" si="2"/>
        <v>0</v>
      </c>
      <c r="AK81" s="3">
        <f t="shared" si="3"/>
        <v>1</v>
      </c>
    </row>
    <row r="82" spans="2:37" x14ac:dyDescent="0.25">
      <c r="B82" s="2"/>
      <c r="D82" s="351" t="s">
        <v>54</v>
      </c>
      <c r="E82" s="351"/>
      <c r="F82" s="16" t="s">
        <v>500</v>
      </c>
      <c r="G82" s="16">
        <v>0.499</v>
      </c>
      <c r="H82" s="16">
        <v>0.5</v>
      </c>
      <c r="I82" s="16">
        <v>0.79900000000000004</v>
      </c>
      <c r="J82" s="16">
        <v>0.8</v>
      </c>
      <c r="K82" s="16">
        <v>0.999</v>
      </c>
      <c r="L82" s="16" t="s">
        <v>500</v>
      </c>
      <c r="M82" s="16">
        <v>1</v>
      </c>
      <c r="O82" s="2"/>
      <c r="AE82" s="3" t="s">
        <v>54</v>
      </c>
      <c r="AF82" s="3">
        <v>8</v>
      </c>
      <c r="AG82" s="3">
        <f t="shared" si="0"/>
        <v>1</v>
      </c>
      <c r="AH82" s="3">
        <f>+IF(AG82=0,0,IF(AG82=1,(SUM($AG$75:AG82)-1),1))</f>
        <v>3</v>
      </c>
      <c r="AI82" s="3">
        <f t="shared" si="1"/>
        <v>1</v>
      </c>
      <c r="AJ82" s="3">
        <f t="shared" si="2"/>
        <v>0</v>
      </c>
      <c r="AK82" s="3">
        <f t="shared" si="3"/>
        <v>1</v>
      </c>
    </row>
    <row r="83" spans="2:37" x14ac:dyDescent="0.25">
      <c r="B83" s="2"/>
      <c r="D83" s="351" t="s">
        <v>55</v>
      </c>
      <c r="E83" s="351"/>
      <c r="F83" s="16" t="s">
        <v>500</v>
      </c>
      <c r="G83" s="16">
        <v>0.499</v>
      </c>
      <c r="H83" s="16">
        <v>0.5</v>
      </c>
      <c r="I83" s="16">
        <v>0.79900000000000004</v>
      </c>
      <c r="J83" s="16">
        <v>0.8</v>
      </c>
      <c r="K83" s="16">
        <v>0.999</v>
      </c>
      <c r="L83" s="16" t="s">
        <v>500</v>
      </c>
      <c r="M83" s="16">
        <v>1</v>
      </c>
      <c r="O83" s="2"/>
      <c r="AE83" s="3" t="s">
        <v>55</v>
      </c>
      <c r="AF83" s="3">
        <v>9</v>
      </c>
      <c r="AG83" s="3">
        <f t="shared" si="0"/>
        <v>1</v>
      </c>
      <c r="AH83" s="3">
        <f>+IF(AG83=0,0,IF(AG83=1,(SUM($AG$75:AG83)-1),1))</f>
        <v>4</v>
      </c>
      <c r="AI83" s="3">
        <f t="shared" si="1"/>
        <v>1</v>
      </c>
      <c r="AJ83" s="3">
        <f t="shared" si="2"/>
        <v>0</v>
      </c>
      <c r="AK83" s="3">
        <f t="shared" si="3"/>
        <v>1</v>
      </c>
    </row>
    <row r="84" spans="2:37" x14ac:dyDescent="0.25">
      <c r="B84" s="2"/>
      <c r="D84" s="351" t="s">
        <v>56</v>
      </c>
      <c r="E84" s="351"/>
      <c r="F84" s="16" t="s">
        <v>500</v>
      </c>
      <c r="G84" s="16">
        <v>0.499</v>
      </c>
      <c r="H84" s="16">
        <v>0.5</v>
      </c>
      <c r="I84" s="16">
        <v>0.79900000000000004</v>
      </c>
      <c r="J84" s="16">
        <v>0.8</v>
      </c>
      <c r="K84" s="16">
        <v>0.999</v>
      </c>
      <c r="L84" s="16" t="s">
        <v>500</v>
      </c>
      <c r="M84" s="16">
        <v>1</v>
      </c>
      <c r="O84" s="2"/>
      <c r="AE84" s="3" t="s">
        <v>56</v>
      </c>
      <c r="AF84" s="3">
        <v>10</v>
      </c>
      <c r="AG84" s="3">
        <f t="shared" si="0"/>
        <v>1</v>
      </c>
      <c r="AH84" s="3">
        <f>+IF(AG84=0,0,IF(AG84=1,(SUM($AG$75:AG84)-1),1))</f>
        <v>5</v>
      </c>
      <c r="AI84" s="3">
        <f t="shared" si="1"/>
        <v>1</v>
      </c>
      <c r="AJ84" s="3">
        <f t="shared" si="2"/>
        <v>0</v>
      </c>
      <c r="AK84" s="3">
        <f t="shared" si="3"/>
        <v>1</v>
      </c>
    </row>
    <row r="85" spans="2:37" x14ac:dyDescent="0.25">
      <c r="B85" s="2"/>
      <c r="D85" s="351" t="s">
        <v>57</v>
      </c>
      <c r="E85" s="351"/>
      <c r="F85" s="16" t="s">
        <v>500</v>
      </c>
      <c r="G85" s="16">
        <v>0.499</v>
      </c>
      <c r="H85" s="16">
        <v>0.5</v>
      </c>
      <c r="I85" s="16">
        <v>0.79900000000000004</v>
      </c>
      <c r="J85" s="16">
        <v>0.8</v>
      </c>
      <c r="K85" s="16">
        <v>0.999</v>
      </c>
      <c r="L85" s="16" t="s">
        <v>500</v>
      </c>
      <c r="M85" s="16">
        <v>1</v>
      </c>
      <c r="O85" s="2"/>
      <c r="AE85" s="3" t="s">
        <v>57</v>
      </c>
      <c r="AF85" s="3">
        <v>11</v>
      </c>
      <c r="AG85" s="3">
        <f t="shared" si="0"/>
        <v>1</v>
      </c>
      <c r="AH85" s="3">
        <f>+IF(AG85=0,0,IF(AG85=1,(SUM($AG$75:AG85)-1),1))</f>
        <v>6</v>
      </c>
      <c r="AI85" s="3">
        <f t="shared" si="1"/>
        <v>1</v>
      </c>
      <c r="AJ85" s="3">
        <f t="shared" si="2"/>
        <v>0</v>
      </c>
      <c r="AK85" s="3">
        <f t="shared" si="3"/>
        <v>1</v>
      </c>
    </row>
    <row r="86" spans="2:37" x14ac:dyDescent="0.25">
      <c r="B86" s="2"/>
      <c r="D86" s="351" t="s">
        <v>58</v>
      </c>
      <c r="E86" s="351"/>
      <c r="F86" s="16" t="s">
        <v>500</v>
      </c>
      <c r="G86" s="16">
        <v>0.499</v>
      </c>
      <c r="H86" s="16">
        <v>0.5</v>
      </c>
      <c r="I86" s="16">
        <v>0.79900000000000004</v>
      </c>
      <c r="J86" s="16">
        <v>0.8</v>
      </c>
      <c r="K86" s="16">
        <v>0.999</v>
      </c>
      <c r="L86" s="16" t="s">
        <v>500</v>
      </c>
      <c r="M86" s="16">
        <v>1</v>
      </c>
      <c r="O86" s="2"/>
      <c r="AE86" s="3" t="s">
        <v>58</v>
      </c>
      <c r="AF86" s="65">
        <v>12</v>
      </c>
      <c r="AG86" s="3">
        <f t="shared" si="0"/>
        <v>1</v>
      </c>
      <c r="AH86" s="3">
        <f>+IF(AG86=0,0,IF(AG86=1,(SUM($AG$75:AG86)-1),1))</f>
        <v>7</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725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856</v>
      </c>
      <c r="G97" s="335"/>
      <c r="H97" s="335"/>
      <c r="I97" s="335"/>
      <c r="J97" s="335"/>
      <c r="K97" s="335"/>
      <c r="L97" s="335"/>
      <c r="M97" s="335"/>
      <c r="O97" s="2"/>
    </row>
    <row r="98" spans="2:15" ht="42" customHeight="1" x14ac:dyDescent="0.25">
      <c r="B98" s="2"/>
      <c r="D98" s="350" t="s">
        <v>36</v>
      </c>
      <c r="E98" s="350"/>
      <c r="F98" s="335" t="s">
        <v>857</v>
      </c>
      <c r="G98" s="335"/>
      <c r="H98" s="335"/>
      <c r="I98" s="335"/>
      <c r="J98" s="335"/>
      <c r="K98" s="335"/>
      <c r="L98" s="335"/>
      <c r="M98" s="335"/>
      <c r="O98" s="2"/>
    </row>
    <row r="99" spans="2:15" ht="3.95" customHeight="1" x14ac:dyDescent="0.25">
      <c r="B99" s="2"/>
      <c r="O99" s="2"/>
    </row>
    <row r="100" spans="2:15" ht="65.25" customHeight="1" x14ac:dyDescent="0.25">
      <c r="B100" s="2"/>
      <c r="D100" s="329" t="s">
        <v>62</v>
      </c>
      <c r="E100" s="330"/>
      <c r="F100" s="331" t="s">
        <v>726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1767</v>
      </c>
      <c r="K103" s="21"/>
      <c r="O103" s="2"/>
    </row>
    <row r="104" spans="2:15" ht="51" customHeight="1" x14ac:dyDescent="0.25">
      <c r="B104" s="2"/>
      <c r="D104" s="322"/>
      <c r="E104" s="323"/>
      <c r="F104" s="19" t="s">
        <v>67</v>
      </c>
      <c r="G104" s="331" t="s">
        <v>212</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65" priority="29">
      <formula>+IF($F$43="no",1,0)</formula>
    </cfRule>
  </conditionalFormatting>
  <conditionalFormatting sqref="F32:M33">
    <cfRule type="expression" dxfId="2464" priority="28">
      <formula>+IF($Q$30="NA",1,0)</formula>
    </cfRule>
  </conditionalFormatting>
  <conditionalFormatting sqref="F33:M33">
    <cfRule type="expression" dxfId="2463" priority="27">
      <formula>+IF($Q$33=0,1,0)</formula>
    </cfRule>
  </conditionalFormatting>
  <conditionalFormatting sqref="F47:M47">
    <cfRule type="expression" dxfId="2462" priority="26">
      <formula>+IF($Q$47=0,1,0)</formula>
    </cfRule>
  </conditionalFormatting>
  <conditionalFormatting sqref="F73:G73">
    <cfRule type="cellIs" dxfId="2461" priority="23" operator="equal">
      <formula>"optimo"</formula>
    </cfRule>
    <cfRule type="cellIs" dxfId="2460" priority="24" operator="equal">
      <formula>"critico"</formula>
    </cfRule>
  </conditionalFormatting>
  <conditionalFormatting sqref="H73:I73">
    <cfRule type="cellIs" dxfId="2459" priority="21" operator="equal">
      <formula>"Adecuado"</formula>
    </cfRule>
    <cfRule type="cellIs" dxfId="2458" priority="22" operator="equal">
      <formula>"en riesgo"</formula>
    </cfRule>
  </conditionalFormatting>
  <conditionalFormatting sqref="J73:K73">
    <cfRule type="cellIs" dxfId="2457" priority="19" operator="equal">
      <formula>"Adecuado"</formula>
    </cfRule>
    <cfRule type="cellIs" dxfId="2456" priority="20" operator="equal">
      <formula>"en riesgo"</formula>
    </cfRule>
  </conditionalFormatting>
  <conditionalFormatting sqref="L73:M73">
    <cfRule type="cellIs" dxfId="2455" priority="17" operator="equal">
      <formula>"optimo"</formula>
    </cfRule>
    <cfRule type="cellIs" dxfId="2454" priority="18" operator="equal">
      <formula>"critico"</formula>
    </cfRule>
  </conditionalFormatting>
  <conditionalFormatting sqref="F75:M86">
    <cfRule type="expression" dxfId="2453" priority="16">
      <formula>+IF($AK75=0,1)</formula>
    </cfRule>
  </conditionalFormatting>
  <conditionalFormatting sqref="F103:G103 F104">
    <cfRule type="expression" dxfId="2452" priority="15">
      <formula>+IF($G$102="No",1,0)</formula>
    </cfRule>
  </conditionalFormatting>
  <conditionalFormatting sqref="F51">
    <cfRule type="expression" dxfId="2451" priority="14">
      <formula>+IF($F$43="no",1,0)</formula>
    </cfRule>
  </conditionalFormatting>
  <conditionalFormatting sqref="I51">
    <cfRule type="expression" dxfId="2450" priority="13">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0">
    <tabColor rgb="FF0070C0"/>
  </sheetPr>
  <dimension ref="B1:AV113"/>
  <sheetViews>
    <sheetView topLeftCell="A55" zoomScaleNormal="100" workbookViewId="0">
      <selection activeCell="G80" sqref="G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213</v>
      </c>
      <c r="O10" s="2"/>
    </row>
    <row r="11" spans="2:24" ht="3.95" customHeight="1" x14ac:dyDescent="0.25">
      <c r="B11" s="2"/>
      <c r="D11" s="6"/>
      <c r="O11" s="2"/>
    </row>
    <row r="12" spans="2:24" ht="36" customHeight="1" x14ac:dyDescent="0.25">
      <c r="B12" s="2"/>
      <c r="D12" s="329" t="s">
        <v>5</v>
      </c>
      <c r="E12" s="330"/>
      <c r="F12" s="331" t="s">
        <v>214</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849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0.78</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1773</v>
      </c>
      <c r="G49" s="331" t="s">
        <v>1774</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6.75" customHeight="1" x14ac:dyDescent="0.25">
      <c r="B59" s="2"/>
      <c r="D59" s="328" t="s">
        <v>34</v>
      </c>
      <c r="E59" s="328"/>
      <c r="F59" s="335" t="s">
        <v>850</v>
      </c>
      <c r="G59" s="335"/>
      <c r="H59" s="335"/>
      <c r="I59" s="335"/>
      <c r="J59" s="335"/>
      <c r="K59" s="335"/>
      <c r="L59" s="335"/>
      <c r="M59" s="335"/>
      <c r="O59" s="2"/>
    </row>
    <row r="60" spans="2:15" ht="30" customHeight="1" x14ac:dyDescent="0.25">
      <c r="B60" s="2"/>
      <c r="D60" s="350" t="s">
        <v>35</v>
      </c>
      <c r="E60" s="350"/>
      <c r="F60" s="335" t="s">
        <v>851</v>
      </c>
      <c r="G60" s="335"/>
      <c r="H60" s="335"/>
      <c r="I60" s="335"/>
      <c r="J60" s="335"/>
      <c r="K60" s="335"/>
      <c r="L60" s="335"/>
      <c r="M60" s="335"/>
      <c r="O60" s="2"/>
    </row>
    <row r="61" spans="2:15" ht="29.25" customHeight="1" x14ac:dyDescent="0.25">
      <c r="B61" s="2"/>
      <c r="D61" s="350" t="s">
        <v>36</v>
      </c>
      <c r="E61" s="350"/>
      <c r="F61" s="335" t="s">
        <v>852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0.39900000000000002</v>
      </c>
      <c r="H77" s="16">
        <v>0.4</v>
      </c>
      <c r="I77" s="16">
        <v>0.59899999999999998</v>
      </c>
      <c r="J77" s="16">
        <v>0.6</v>
      </c>
      <c r="K77" s="16">
        <v>0.79900000000000004</v>
      </c>
      <c r="L77" s="16">
        <v>0.8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0.39900000000000002</v>
      </c>
      <c r="H80" s="16">
        <v>0.4</v>
      </c>
      <c r="I80" s="16">
        <v>0.59899999999999998</v>
      </c>
      <c r="J80" s="16">
        <v>0.6</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0.39900000000000002</v>
      </c>
      <c r="H83" s="16">
        <v>0.4</v>
      </c>
      <c r="I83" s="16">
        <v>0.59899999999999998</v>
      </c>
      <c r="J83" s="16">
        <v>0.6</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0.39900000000000002</v>
      </c>
      <c r="H86" s="16">
        <v>0.4</v>
      </c>
      <c r="I86" s="16">
        <v>0.59899999999999998</v>
      </c>
      <c r="J86" s="16">
        <v>0.6</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85.25" customHeight="1" x14ac:dyDescent="0.25">
      <c r="B88" s="2"/>
      <c r="D88" s="329" t="s">
        <v>59</v>
      </c>
      <c r="E88" s="330"/>
      <c r="F88" s="331" t="s">
        <v>727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777</v>
      </c>
      <c r="G97" s="335"/>
      <c r="H97" s="335"/>
      <c r="I97" s="335"/>
      <c r="J97" s="335"/>
      <c r="K97" s="335"/>
      <c r="L97" s="335"/>
      <c r="M97" s="335"/>
      <c r="O97" s="2"/>
    </row>
    <row r="98" spans="2:15" ht="42" customHeight="1" x14ac:dyDescent="0.25">
      <c r="B98" s="2"/>
      <c r="D98" s="350" t="s">
        <v>36</v>
      </c>
      <c r="E98" s="350"/>
      <c r="F98" s="335" t="s">
        <v>778</v>
      </c>
      <c r="G98" s="335"/>
      <c r="H98" s="335"/>
      <c r="I98" s="335"/>
      <c r="J98" s="335"/>
      <c r="K98" s="335"/>
      <c r="L98" s="335"/>
      <c r="M98" s="335"/>
      <c r="O98" s="2"/>
    </row>
    <row r="99" spans="2:15" ht="3.95" customHeight="1" x14ac:dyDescent="0.25">
      <c r="B99" s="2"/>
      <c r="O99" s="2"/>
    </row>
    <row r="100" spans="2:15" ht="195.75" customHeight="1" x14ac:dyDescent="0.25">
      <c r="B100" s="2"/>
      <c r="D100" s="329" t="s">
        <v>62</v>
      </c>
      <c r="E100" s="330"/>
      <c r="F100" s="331" t="s">
        <v>728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234</v>
      </c>
      <c r="K103" s="21"/>
      <c r="O103" s="2"/>
    </row>
    <row r="104" spans="2:15" ht="27.75" customHeight="1" x14ac:dyDescent="0.25">
      <c r="B104" s="2"/>
      <c r="D104" s="322"/>
      <c r="E104" s="323"/>
      <c r="F104" s="19" t="s">
        <v>67</v>
      </c>
      <c r="G104" s="331" t="s">
        <v>214</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49" priority="31">
      <formula>+IF($F$43="no",1,0)</formula>
    </cfRule>
  </conditionalFormatting>
  <conditionalFormatting sqref="F32:M33">
    <cfRule type="expression" dxfId="2448" priority="30">
      <formula>+IF($Q$30="NA",1,0)</formula>
    </cfRule>
  </conditionalFormatting>
  <conditionalFormatting sqref="F33:M33">
    <cfRule type="expression" dxfId="2447" priority="29">
      <formula>+IF($Q$33=0,1,0)</formula>
    </cfRule>
  </conditionalFormatting>
  <conditionalFormatting sqref="F47:M47">
    <cfRule type="expression" dxfId="2446" priority="28">
      <formula>+IF($Q$47=0,1,0)</formula>
    </cfRule>
  </conditionalFormatting>
  <conditionalFormatting sqref="F73:G73">
    <cfRule type="cellIs" dxfId="2445" priority="17" operator="equal">
      <formula>"optimo"</formula>
    </cfRule>
    <cfRule type="cellIs" dxfId="2444" priority="18" operator="equal">
      <formula>"critico"</formula>
    </cfRule>
  </conditionalFormatting>
  <conditionalFormatting sqref="H73:I73">
    <cfRule type="cellIs" dxfId="2443" priority="15" operator="equal">
      <formula>"Adecuado"</formula>
    </cfRule>
    <cfRule type="cellIs" dxfId="2442" priority="16" operator="equal">
      <formula>"en riesgo"</formula>
    </cfRule>
  </conditionalFormatting>
  <conditionalFormatting sqref="J73:K73">
    <cfRule type="cellIs" dxfId="2441" priority="13" operator="equal">
      <formula>"Adecuado"</formula>
    </cfRule>
    <cfRule type="cellIs" dxfId="2440" priority="14" operator="equal">
      <formula>"en riesgo"</formula>
    </cfRule>
  </conditionalFormatting>
  <conditionalFormatting sqref="L73:M73">
    <cfRule type="cellIs" dxfId="2439" priority="11" operator="equal">
      <formula>"optimo"</formula>
    </cfRule>
    <cfRule type="cellIs" dxfId="2438" priority="12" operator="equal">
      <formula>"critico"</formula>
    </cfRule>
  </conditionalFormatting>
  <conditionalFormatting sqref="F75:M86">
    <cfRule type="expression" dxfId="2437" priority="10">
      <formula>+IF($AK75=0,1)</formula>
    </cfRule>
  </conditionalFormatting>
  <conditionalFormatting sqref="F103:G104">
    <cfRule type="expression" dxfId="2436" priority="9">
      <formula>+IF($G$102="No",1,0)</formula>
    </cfRule>
  </conditionalFormatting>
  <conditionalFormatting sqref="F51">
    <cfRule type="expression" dxfId="2435" priority="8">
      <formula>+IF($F$43="no",1,0)</formula>
    </cfRule>
  </conditionalFormatting>
  <conditionalFormatting sqref="I51">
    <cfRule type="expression" dxfId="2434"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1">
    <tabColor rgb="FF0070C0"/>
  </sheetPr>
  <dimension ref="B1:AV113"/>
  <sheetViews>
    <sheetView topLeftCell="A52"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215</v>
      </c>
      <c r="O10" s="2"/>
    </row>
    <row r="11" spans="2:24" ht="3.95" customHeight="1" x14ac:dyDescent="0.25">
      <c r="B11" s="2"/>
      <c r="D11" s="6"/>
      <c r="O11" s="2"/>
    </row>
    <row r="12" spans="2:24" ht="36" customHeight="1" x14ac:dyDescent="0.25">
      <c r="B12" s="2"/>
      <c r="D12" s="329" t="s">
        <v>5</v>
      </c>
      <c r="E12" s="330"/>
      <c r="F12" s="331" t="s">
        <v>216</v>
      </c>
      <c r="G12" s="332"/>
      <c r="H12" s="332"/>
      <c r="I12" s="332"/>
      <c r="J12" s="332"/>
      <c r="K12" s="332"/>
      <c r="L12" s="332"/>
      <c r="M12" s="333"/>
      <c r="O12" s="2"/>
      <c r="W12" s="3" t="str">
        <f>+F23</f>
        <v xml:space="preserve">Anual </v>
      </c>
      <c r="X12" s="3" t="str">
        <f>+F71</f>
        <v>Diciembre</v>
      </c>
    </row>
    <row r="13" spans="2:24" ht="3.95" customHeight="1" x14ac:dyDescent="0.25">
      <c r="B13" s="2"/>
      <c r="O13" s="2"/>
    </row>
    <row r="14" spans="2:24" ht="38.25" customHeight="1" x14ac:dyDescent="0.25">
      <c r="B14" s="2"/>
      <c r="D14" s="329" t="s">
        <v>6</v>
      </c>
      <c r="E14" s="330"/>
      <c r="F14" s="331" t="s">
        <v>845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0.22</v>
      </c>
      <c r="G22" s="328" t="s">
        <v>9</v>
      </c>
      <c r="H22" s="328"/>
      <c r="I22" s="17">
        <v>0.44</v>
      </c>
      <c r="K22" s="328" t="s">
        <v>10</v>
      </c>
      <c r="L22" s="328"/>
      <c r="M22" s="9" t="s">
        <v>496</v>
      </c>
      <c r="O22" s="2"/>
    </row>
    <row r="23" spans="2:17" ht="19.5" customHeight="1" x14ac:dyDescent="0.25">
      <c r="B23" s="2"/>
      <c r="D23" s="328" t="s">
        <v>11</v>
      </c>
      <c r="E23" s="328"/>
      <c r="F23" s="4" t="s">
        <v>812</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846</v>
      </c>
      <c r="G59" s="335"/>
      <c r="H59" s="335"/>
      <c r="I59" s="335"/>
      <c r="J59" s="335"/>
      <c r="K59" s="335"/>
      <c r="L59" s="335"/>
      <c r="M59" s="335"/>
      <c r="O59" s="2"/>
    </row>
    <row r="60" spans="2:15" ht="30" customHeight="1" x14ac:dyDescent="0.25">
      <c r="B60" s="2"/>
      <c r="D60" s="350" t="s">
        <v>35</v>
      </c>
      <c r="E60" s="350"/>
      <c r="F60" s="335" t="s">
        <v>847</v>
      </c>
      <c r="G60" s="335"/>
      <c r="H60" s="335"/>
      <c r="I60" s="335"/>
      <c r="J60" s="335"/>
      <c r="K60" s="335"/>
      <c r="L60" s="335"/>
      <c r="M60" s="335"/>
      <c r="O60" s="2"/>
    </row>
    <row r="61" spans="2:15" ht="29.25" customHeight="1" x14ac:dyDescent="0.25">
      <c r="B61" s="2"/>
      <c r="D61" s="350" t="s">
        <v>36</v>
      </c>
      <c r="E61" s="350"/>
      <c r="F61" s="335" t="s">
        <v>848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t="str">
        <f>+IFERROR(VLOOKUP(F23,base!$A$1:$B$8,2,FALSE),"")</f>
        <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0.23</v>
      </c>
      <c r="H86" s="16">
        <v>0.23100000000000001</v>
      </c>
      <c r="I86" s="16">
        <v>0.34899999999999998</v>
      </c>
      <c r="J86" s="16">
        <v>0.35</v>
      </c>
      <c r="K86" s="16">
        <v>0.439</v>
      </c>
      <c r="L86" s="16">
        <v>0.44</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t="s">
        <v>736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782</v>
      </c>
      <c r="G97" s="335"/>
      <c r="H97" s="335"/>
      <c r="I97" s="335"/>
      <c r="J97" s="335"/>
      <c r="K97" s="335"/>
      <c r="L97" s="335"/>
      <c r="M97" s="335"/>
      <c r="O97" s="2"/>
    </row>
    <row r="98" spans="2:15" ht="42" customHeight="1" x14ac:dyDescent="0.25">
      <c r="B98" s="2"/>
      <c r="D98" s="350" t="s">
        <v>36</v>
      </c>
      <c r="E98" s="350"/>
      <c r="F98" s="335" t="s">
        <v>782</v>
      </c>
      <c r="G98" s="335"/>
      <c r="H98" s="335"/>
      <c r="I98" s="335"/>
      <c r="J98" s="335"/>
      <c r="K98" s="335"/>
      <c r="L98" s="335"/>
      <c r="M98" s="335"/>
      <c r="O98" s="2"/>
    </row>
    <row r="99" spans="2:15" ht="3.95" customHeight="1" x14ac:dyDescent="0.25">
      <c r="B99" s="2"/>
      <c r="O99" s="2"/>
    </row>
    <row r="100" spans="2:15" ht="260.25" customHeight="1" x14ac:dyDescent="0.25">
      <c r="B100" s="2"/>
      <c r="D100" s="329" t="s">
        <v>62</v>
      </c>
      <c r="E100" s="330"/>
      <c r="F100" s="411" t="s">
        <v>737</v>
      </c>
      <c r="G100" s="412"/>
      <c r="H100" s="412"/>
      <c r="I100" s="412"/>
      <c r="J100" s="412"/>
      <c r="K100" s="412"/>
      <c r="L100" s="412"/>
      <c r="M100" s="41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Restablecimiento de Derechos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33" priority="31">
      <formula>+IF($F$43="no",1,0)</formula>
    </cfRule>
  </conditionalFormatting>
  <conditionalFormatting sqref="F32:M33">
    <cfRule type="expression" dxfId="2432" priority="30">
      <formula>+IF($Q$30="NA",1,0)</formula>
    </cfRule>
  </conditionalFormatting>
  <conditionalFormatting sqref="F33:M33">
    <cfRule type="expression" dxfId="2431" priority="29">
      <formula>+IF($Q$33=0,1,0)</formula>
    </cfRule>
  </conditionalFormatting>
  <conditionalFormatting sqref="F47:M47">
    <cfRule type="expression" dxfId="2430" priority="28">
      <formula>+IF($Q$47=0,1,0)</formula>
    </cfRule>
  </conditionalFormatting>
  <conditionalFormatting sqref="F73:G73">
    <cfRule type="cellIs" dxfId="2429" priority="14" operator="equal">
      <formula>"optimo"</formula>
    </cfRule>
    <cfRule type="cellIs" dxfId="2428" priority="15" operator="equal">
      <formula>"critico"</formula>
    </cfRule>
  </conditionalFormatting>
  <conditionalFormatting sqref="H73:I73">
    <cfRule type="cellIs" dxfId="2427" priority="12" operator="equal">
      <formula>"Adecuado"</formula>
    </cfRule>
    <cfRule type="cellIs" dxfId="2426" priority="13" operator="equal">
      <formula>"en riesgo"</formula>
    </cfRule>
  </conditionalFormatting>
  <conditionalFormatting sqref="J73:K73">
    <cfRule type="cellIs" dxfId="2425" priority="10" operator="equal">
      <formula>"Adecuado"</formula>
    </cfRule>
    <cfRule type="cellIs" dxfId="2424" priority="11" operator="equal">
      <formula>"en riesgo"</formula>
    </cfRule>
  </conditionalFormatting>
  <conditionalFormatting sqref="L73:M73">
    <cfRule type="cellIs" dxfId="2423" priority="8" operator="equal">
      <formula>"optimo"</formula>
    </cfRule>
    <cfRule type="cellIs" dxfId="2422" priority="9" operator="equal">
      <formula>"critico"</formula>
    </cfRule>
  </conditionalFormatting>
  <conditionalFormatting sqref="F75:M86">
    <cfRule type="expression" dxfId="2421" priority="7">
      <formula>+IF($AK75=0,1)</formula>
    </cfRule>
  </conditionalFormatting>
  <conditionalFormatting sqref="F103:G104">
    <cfRule type="expression" dxfId="2420" priority="6">
      <formula>+IF($G$102="No",1,0)</formula>
    </cfRule>
  </conditionalFormatting>
  <conditionalFormatting sqref="F51">
    <cfRule type="expression" dxfId="2419" priority="5">
      <formula>+IF($F$43="no",1,0)</formula>
    </cfRule>
  </conditionalFormatting>
  <conditionalFormatting sqref="I51">
    <cfRule type="expression" dxfId="2418"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2">
    <tabColor rgb="FF0070C0"/>
  </sheetPr>
  <dimension ref="B1:AV113"/>
  <sheetViews>
    <sheetView topLeftCell="A64"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217</v>
      </c>
      <c r="O10" s="2"/>
    </row>
    <row r="11" spans="2:24" ht="3.95" customHeight="1" x14ac:dyDescent="0.25">
      <c r="B11" s="2"/>
      <c r="D11" s="6"/>
      <c r="O11" s="2"/>
    </row>
    <row r="12" spans="2:24" ht="36" customHeight="1" x14ac:dyDescent="0.25">
      <c r="B12" s="2"/>
      <c r="D12" s="329" t="s">
        <v>5</v>
      </c>
      <c r="E12" s="330"/>
      <c r="F12" s="331" t="s">
        <v>218</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841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0.12</v>
      </c>
      <c r="G22" s="328" t="s">
        <v>9</v>
      </c>
      <c r="H22" s="328"/>
      <c r="I22" s="17">
        <v>0.34</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28" t="s">
        <v>34</v>
      </c>
      <c r="E59" s="328"/>
      <c r="F59" s="335" t="s">
        <v>842</v>
      </c>
      <c r="G59" s="335"/>
      <c r="H59" s="335"/>
      <c r="I59" s="335"/>
      <c r="J59" s="335"/>
      <c r="K59" s="335"/>
      <c r="L59" s="335"/>
      <c r="M59" s="335"/>
      <c r="O59" s="2"/>
    </row>
    <row r="60" spans="2:15" ht="30" customHeight="1" x14ac:dyDescent="0.25">
      <c r="B60" s="2"/>
      <c r="D60" s="350" t="s">
        <v>35</v>
      </c>
      <c r="E60" s="350"/>
      <c r="F60" s="335" t="s">
        <v>843</v>
      </c>
      <c r="G60" s="335"/>
      <c r="H60" s="335"/>
      <c r="I60" s="335"/>
      <c r="J60" s="335"/>
      <c r="K60" s="335"/>
      <c r="L60" s="335"/>
      <c r="M60" s="335"/>
      <c r="O60" s="2"/>
    </row>
    <row r="61" spans="2:15" ht="29.25" customHeight="1" x14ac:dyDescent="0.25">
      <c r="B61" s="2"/>
      <c r="D61" s="350" t="s">
        <v>36</v>
      </c>
      <c r="E61" s="350"/>
      <c r="F61" s="335" t="s">
        <v>844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0.13</v>
      </c>
      <c r="H77" s="16">
        <v>0.13100000000000001</v>
      </c>
      <c r="I77" s="16">
        <v>0.159</v>
      </c>
      <c r="J77" s="16">
        <v>0.16</v>
      </c>
      <c r="K77" s="16">
        <v>0.189</v>
      </c>
      <c r="L77" s="16">
        <v>0.19</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0.18</v>
      </c>
      <c r="H80" s="16">
        <v>0.18099999999999999</v>
      </c>
      <c r="I80" s="16">
        <v>0.20899999999999999</v>
      </c>
      <c r="J80" s="16">
        <v>0.21</v>
      </c>
      <c r="K80" s="16">
        <v>0.23899999999999999</v>
      </c>
      <c r="L80" s="16">
        <v>0.24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0.23</v>
      </c>
      <c r="H83" s="16">
        <v>0.23100000000000001</v>
      </c>
      <c r="I83" s="16">
        <v>0.25900000000000001</v>
      </c>
      <c r="J83" s="16">
        <v>0.26</v>
      </c>
      <c r="K83" s="16">
        <v>0.28899999999999998</v>
      </c>
      <c r="L83" s="16">
        <v>0.28999999999999998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0.28000000000000003</v>
      </c>
      <c r="H86" s="16">
        <v>0.28100000000000003</v>
      </c>
      <c r="I86" s="16">
        <v>0.309</v>
      </c>
      <c r="J86" s="16">
        <v>0.31</v>
      </c>
      <c r="K86" s="16">
        <v>0.33900000000000002</v>
      </c>
      <c r="L86" s="16">
        <v>0.34</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783</v>
      </c>
      <c r="G97" s="335"/>
      <c r="H97" s="335"/>
      <c r="I97" s="335"/>
      <c r="J97" s="335"/>
      <c r="K97" s="335"/>
      <c r="L97" s="335"/>
      <c r="M97" s="335"/>
      <c r="O97" s="2"/>
    </row>
    <row r="98" spans="2:15" ht="42" customHeight="1" x14ac:dyDescent="0.25">
      <c r="B98" s="2"/>
      <c r="D98" s="350" t="s">
        <v>36</v>
      </c>
      <c r="E98" s="350"/>
      <c r="F98" s="335" t="s">
        <v>783</v>
      </c>
      <c r="G98" s="335"/>
      <c r="H98" s="335"/>
      <c r="I98" s="335"/>
      <c r="J98" s="335"/>
      <c r="K98" s="335"/>
      <c r="L98" s="335"/>
      <c r="M98" s="335"/>
      <c r="O98" s="2"/>
    </row>
    <row r="99" spans="2:15" ht="3.95" customHeight="1" x14ac:dyDescent="0.25">
      <c r="B99" s="2"/>
      <c r="O99" s="2"/>
    </row>
    <row r="100" spans="2:15" ht="393" customHeight="1" x14ac:dyDescent="0.25">
      <c r="B100" s="2"/>
      <c r="D100" s="329" t="s">
        <v>62</v>
      </c>
      <c r="E100" s="330"/>
      <c r="F100" s="331" t="s">
        <v>738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Restablecimiento de Derechos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17" priority="31">
      <formula>+IF($F$43="no",1,0)</formula>
    </cfRule>
  </conditionalFormatting>
  <conditionalFormatting sqref="F32:M33">
    <cfRule type="expression" dxfId="2416" priority="30">
      <formula>+IF($Q$30="NA",1,0)</formula>
    </cfRule>
  </conditionalFormatting>
  <conditionalFormatting sqref="F33:M33">
    <cfRule type="expression" dxfId="2415" priority="29">
      <formula>+IF($Q$33=0,1,0)</formula>
    </cfRule>
  </conditionalFormatting>
  <conditionalFormatting sqref="F47:M47">
    <cfRule type="expression" dxfId="2414" priority="28">
      <formula>+IF($Q$47=0,1,0)</formula>
    </cfRule>
  </conditionalFormatting>
  <conditionalFormatting sqref="F73:G73">
    <cfRule type="cellIs" dxfId="2413" priority="14" operator="equal">
      <formula>"optimo"</formula>
    </cfRule>
    <cfRule type="cellIs" dxfId="2412" priority="15" operator="equal">
      <formula>"critico"</formula>
    </cfRule>
  </conditionalFormatting>
  <conditionalFormatting sqref="H73:I73">
    <cfRule type="cellIs" dxfId="2411" priority="12" operator="equal">
      <formula>"Adecuado"</formula>
    </cfRule>
    <cfRule type="cellIs" dxfId="2410" priority="13" operator="equal">
      <formula>"en riesgo"</formula>
    </cfRule>
  </conditionalFormatting>
  <conditionalFormatting sqref="J73:K73">
    <cfRule type="cellIs" dxfId="2409" priority="10" operator="equal">
      <formula>"Adecuado"</formula>
    </cfRule>
    <cfRule type="cellIs" dxfId="2408" priority="11" operator="equal">
      <formula>"en riesgo"</formula>
    </cfRule>
  </conditionalFormatting>
  <conditionalFormatting sqref="L73:M73">
    <cfRule type="cellIs" dxfId="2407" priority="8" operator="equal">
      <formula>"optimo"</formula>
    </cfRule>
    <cfRule type="cellIs" dxfId="2406" priority="9" operator="equal">
      <formula>"critico"</formula>
    </cfRule>
  </conditionalFormatting>
  <conditionalFormatting sqref="F75:M86">
    <cfRule type="expression" dxfId="2405" priority="7">
      <formula>+IF($AK75=0,1)</formula>
    </cfRule>
  </conditionalFormatting>
  <conditionalFormatting sqref="F103:G104">
    <cfRule type="expression" dxfId="2404" priority="6">
      <formula>+IF($G$102="No",1,0)</formula>
    </cfRule>
  </conditionalFormatting>
  <conditionalFormatting sqref="F51">
    <cfRule type="expression" dxfId="2403" priority="5">
      <formula>+IF($F$43="no",1,0)</formula>
    </cfRule>
  </conditionalFormatting>
  <conditionalFormatting sqref="I51">
    <cfRule type="expression" dxfId="2402"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3">
    <tabColor rgb="FF0070C0"/>
  </sheetPr>
  <dimension ref="B1:AV113"/>
  <sheetViews>
    <sheetView zoomScaleNormal="100" workbookViewId="0">
      <selection activeCell="P12" sqref="P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219</v>
      </c>
      <c r="O10" s="2"/>
    </row>
    <row r="11" spans="2:24" ht="3.95" customHeight="1" x14ac:dyDescent="0.25">
      <c r="B11" s="2"/>
      <c r="D11" s="6"/>
      <c r="O11" s="2"/>
    </row>
    <row r="12" spans="2:24" ht="36" customHeight="1" x14ac:dyDescent="0.25">
      <c r="B12" s="2"/>
      <c r="D12" s="329" t="s">
        <v>5</v>
      </c>
      <c r="E12" s="330"/>
      <c r="F12" s="331" t="s">
        <v>2159</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838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8">
        <v>20</v>
      </c>
      <c r="G22" s="328" t="s">
        <v>9</v>
      </c>
      <c r="H22" s="328"/>
      <c r="I22" s="8">
        <v>100</v>
      </c>
      <c r="K22" s="328" t="s">
        <v>10</v>
      </c>
      <c r="L22" s="328"/>
      <c r="M22" s="9" t="s">
        <v>496</v>
      </c>
      <c r="O22" s="2"/>
    </row>
    <row r="23" spans="2:17" ht="19.5" customHeight="1" x14ac:dyDescent="0.25">
      <c r="B23" s="2"/>
      <c r="D23" s="328" t="s">
        <v>11</v>
      </c>
      <c r="E23" s="328"/>
      <c r="F23" s="4" t="s">
        <v>71</v>
      </c>
      <c r="G23" s="328" t="s">
        <v>12</v>
      </c>
      <c r="H23" s="328"/>
      <c r="I23" s="4" t="s">
        <v>514</v>
      </c>
      <c r="K23" s="328" t="s">
        <v>13</v>
      </c>
      <c r="L23" s="328"/>
      <c r="M23" s="9" t="s">
        <v>2</v>
      </c>
      <c r="O23" s="2"/>
    </row>
    <row r="24" spans="2:17" ht="20.100000000000001" customHeight="1" x14ac:dyDescent="0.25">
      <c r="B24" s="2"/>
      <c r="D24" s="328" t="s">
        <v>14</v>
      </c>
      <c r="E24" s="328"/>
      <c r="F24" s="4" t="s">
        <v>498</v>
      </c>
      <c r="G24" s="328" t="s">
        <v>15</v>
      </c>
      <c r="H24" s="328"/>
      <c r="I24" s="4" t="s">
        <v>554</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8">
        <v>700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28" t="s">
        <v>34</v>
      </c>
      <c r="E59" s="328"/>
      <c r="F59" s="335" t="s">
        <v>839</v>
      </c>
      <c r="G59" s="335"/>
      <c r="H59" s="335"/>
      <c r="I59" s="335"/>
      <c r="J59" s="335"/>
      <c r="K59" s="335"/>
      <c r="L59" s="335"/>
      <c r="M59" s="335"/>
      <c r="O59" s="2"/>
    </row>
    <row r="60" spans="2:15" ht="30" customHeight="1" x14ac:dyDescent="0.25">
      <c r="B60" s="2"/>
      <c r="D60" s="350" t="s">
        <v>35</v>
      </c>
      <c r="E60" s="350"/>
      <c r="F60" s="335" t="s">
        <v>840</v>
      </c>
      <c r="G60" s="335"/>
      <c r="H60" s="335"/>
      <c r="I60" s="335"/>
      <c r="J60" s="335"/>
      <c r="K60" s="335"/>
      <c r="L60" s="335"/>
      <c r="M60" s="335"/>
      <c r="O60" s="2"/>
    </row>
    <row r="61" spans="2:15" ht="29.25" customHeight="1" x14ac:dyDescent="0.25">
      <c r="B61" s="2"/>
      <c r="D61" s="350" t="s">
        <v>36</v>
      </c>
      <c r="E61" s="350"/>
      <c r="F61" s="335" t="s">
        <v>784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9.9000000000000005E-2</v>
      </c>
      <c r="H77" s="16">
        <v>0.1</v>
      </c>
      <c r="I77" s="16">
        <v>0.14899999999999999</v>
      </c>
      <c r="J77" s="16">
        <v>0.15</v>
      </c>
      <c r="K77" s="16">
        <v>0.249</v>
      </c>
      <c r="L77" s="16">
        <v>0.25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0.29899999999999999</v>
      </c>
      <c r="H80" s="16">
        <v>0.3</v>
      </c>
      <c r="I80" s="16">
        <v>0.39900000000000002</v>
      </c>
      <c r="J80" s="16">
        <v>0.4</v>
      </c>
      <c r="K80" s="16">
        <v>0.499</v>
      </c>
      <c r="L80" s="16">
        <v>0.5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0.89900000000000002</v>
      </c>
      <c r="J86" s="16">
        <v>0.9</v>
      </c>
      <c r="K86" s="16">
        <v>0.999</v>
      </c>
      <c r="L86" s="16">
        <v>1</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739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785</v>
      </c>
      <c r="G97" s="335"/>
      <c r="H97" s="335"/>
      <c r="I97" s="335"/>
      <c r="J97" s="335"/>
      <c r="K97" s="335"/>
      <c r="L97" s="335"/>
      <c r="M97" s="335"/>
      <c r="O97" s="2"/>
    </row>
    <row r="98" spans="2:15" ht="42" customHeight="1" x14ac:dyDescent="0.25">
      <c r="B98" s="2"/>
      <c r="D98" s="350" t="s">
        <v>36</v>
      </c>
      <c r="E98" s="350"/>
      <c r="F98" s="335" t="s">
        <v>785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416" t="s">
        <v>740</v>
      </c>
      <c r="G100" s="417"/>
      <c r="H100" s="417"/>
      <c r="I100" s="417"/>
      <c r="J100" s="417"/>
      <c r="K100" s="417"/>
      <c r="L100" s="417"/>
      <c r="M100" s="418"/>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Restablecimiento de Derechos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401" priority="31">
      <formula>+IF($F$43="no",1,0)</formula>
    </cfRule>
  </conditionalFormatting>
  <conditionalFormatting sqref="F32:M33">
    <cfRule type="expression" dxfId="2400" priority="30">
      <formula>+IF($Q$30="NA",1,0)</formula>
    </cfRule>
  </conditionalFormatting>
  <conditionalFormatting sqref="F33:M33">
    <cfRule type="expression" dxfId="2399" priority="29">
      <formula>+IF($Q$33=0,1,0)</formula>
    </cfRule>
  </conditionalFormatting>
  <conditionalFormatting sqref="F47:M47">
    <cfRule type="expression" dxfId="2398" priority="28">
      <formula>+IF($Q$47=0,1,0)</formula>
    </cfRule>
  </conditionalFormatting>
  <conditionalFormatting sqref="F73:G73">
    <cfRule type="cellIs" dxfId="2397" priority="14" operator="equal">
      <formula>"optimo"</formula>
    </cfRule>
    <cfRule type="cellIs" dxfId="2396" priority="15" operator="equal">
      <formula>"critico"</formula>
    </cfRule>
  </conditionalFormatting>
  <conditionalFormatting sqref="H73:I73">
    <cfRule type="cellIs" dxfId="2395" priority="12" operator="equal">
      <formula>"Adecuado"</formula>
    </cfRule>
    <cfRule type="cellIs" dxfId="2394" priority="13" operator="equal">
      <formula>"en riesgo"</formula>
    </cfRule>
  </conditionalFormatting>
  <conditionalFormatting sqref="J73:K73">
    <cfRule type="cellIs" dxfId="2393" priority="10" operator="equal">
      <formula>"Adecuado"</formula>
    </cfRule>
    <cfRule type="cellIs" dxfId="2392" priority="11" operator="equal">
      <formula>"en riesgo"</formula>
    </cfRule>
  </conditionalFormatting>
  <conditionalFormatting sqref="L73:M73">
    <cfRule type="cellIs" dxfId="2391" priority="8" operator="equal">
      <formula>"optimo"</formula>
    </cfRule>
    <cfRule type="cellIs" dxfId="2390" priority="9" operator="equal">
      <formula>"critico"</formula>
    </cfRule>
  </conditionalFormatting>
  <conditionalFormatting sqref="F75:M86">
    <cfRule type="expression" dxfId="2389" priority="7">
      <formula>+IF($AK75=0,1)</formula>
    </cfRule>
  </conditionalFormatting>
  <conditionalFormatting sqref="F103:G104">
    <cfRule type="expression" dxfId="2388" priority="6">
      <formula>+IF($G$102="No",1,0)</formula>
    </cfRule>
  </conditionalFormatting>
  <conditionalFormatting sqref="F51">
    <cfRule type="expression" dxfId="2387" priority="5">
      <formula>+IF($F$43="no",1,0)</formula>
    </cfRule>
  </conditionalFormatting>
  <conditionalFormatting sqref="I51">
    <cfRule type="expression" dxfId="2386"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70C0"/>
  </sheetPr>
  <dimension ref="B1:AV113"/>
  <sheetViews>
    <sheetView topLeftCell="A76"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114</v>
      </c>
      <c r="O10" s="2"/>
    </row>
    <row r="11" spans="2:24" ht="3.95" customHeight="1" x14ac:dyDescent="0.25">
      <c r="B11" s="2"/>
      <c r="D11" s="6"/>
      <c r="O11" s="2"/>
    </row>
    <row r="12" spans="2:24" ht="36" customHeight="1" x14ac:dyDescent="0.25">
      <c r="B12" s="2"/>
      <c r="D12" s="329" t="s">
        <v>5</v>
      </c>
      <c r="E12" s="330"/>
      <c r="F12" s="331" t="s">
        <v>2184</v>
      </c>
      <c r="G12" s="332"/>
      <c r="H12" s="332"/>
      <c r="I12" s="332"/>
      <c r="J12" s="332"/>
      <c r="K12" s="332"/>
      <c r="L12" s="332"/>
      <c r="M12" s="333"/>
      <c r="O12" s="2"/>
      <c r="W12" s="3" t="str">
        <f>+F23</f>
        <v>Mensual</v>
      </c>
      <c r="X12" s="3" t="str">
        <f>+F71</f>
        <v>Octubre</v>
      </c>
    </row>
    <row r="13" spans="2:24" ht="3.95" customHeight="1" x14ac:dyDescent="0.25">
      <c r="B13" s="2"/>
      <c r="O13" s="2"/>
    </row>
    <row r="14" spans="2:24" ht="36" customHeight="1" x14ac:dyDescent="0.25">
      <c r="B14" s="2"/>
      <c r="D14" s="329" t="s">
        <v>6</v>
      </c>
      <c r="E14" s="330"/>
      <c r="F14" s="331" t="s">
        <v>641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0.09</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0.8</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2186</v>
      </c>
      <c r="G59" s="335"/>
      <c r="H59" s="335"/>
      <c r="I59" s="335"/>
      <c r="J59" s="335"/>
      <c r="K59" s="335"/>
      <c r="L59" s="335"/>
      <c r="M59" s="335"/>
      <c r="O59" s="2"/>
    </row>
    <row r="60" spans="2:15" ht="27" customHeight="1" x14ac:dyDescent="0.25">
      <c r="B60" s="2"/>
      <c r="D60" s="350" t="s">
        <v>35</v>
      </c>
      <c r="E60" s="350"/>
      <c r="F60" s="335" t="s">
        <v>2185</v>
      </c>
      <c r="G60" s="335"/>
      <c r="H60" s="335"/>
      <c r="I60" s="335"/>
      <c r="J60" s="335"/>
      <c r="K60" s="335"/>
      <c r="L60" s="335"/>
      <c r="M60" s="335"/>
      <c r="O60" s="2"/>
    </row>
    <row r="61" spans="2:15" ht="27" customHeight="1" x14ac:dyDescent="0.25">
      <c r="B61" s="2"/>
      <c r="D61" s="350" t="s">
        <v>36</v>
      </c>
      <c r="E61" s="350"/>
      <c r="F61" s="335" t="s">
        <v>2153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56</v>
      </c>
      <c r="G71" s="3">
        <v>9</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v>0.01</v>
      </c>
      <c r="H83" s="16">
        <v>1.0999999999999999E-2</v>
      </c>
      <c r="I83" s="16">
        <v>0.02</v>
      </c>
      <c r="J83" s="16">
        <v>2.1000000000000001E-2</v>
      </c>
      <c r="K83" s="16">
        <v>3.9E-2</v>
      </c>
      <c r="L83" s="16">
        <v>0.04</v>
      </c>
      <c r="M83" s="16" t="s">
        <v>500</v>
      </c>
      <c r="O83" s="2"/>
      <c r="AE83" s="3" t="s">
        <v>55</v>
      </c>
      <c r="AF83" s="3">
        <v>9</v>
      </c>
      <c r="AG83" s="3">
        <f t="shared" si="0"/>
        <v>1</v>
      </c>
      <c r="AH83" s="3">
        <f>+IF(AG83=0,0,IF(AG83=1,(SUM($AG$75:AG83)-1),1))</f>
        <v>0</v>
      </c>
      <c r="AI83" s="3">
        <f t="shared" si="1"/>
        <v>0</v>
      </c>
      <c r="AJ83" s="3">
        <f t="shared" si="2"/>
        <v>0</v>
      </c>
      <c r="AK83" s="3">
        <f t="shared" si="3"/>
        <v>0</v>
      </c>
    </row>
    <row r="84" spans="2:37" x14ac:dyDescent="0.25">
      <c r="B84" s="2"/>
      <c r="D84" s="351" t="s">
        <v>56</v>
      </c>
      <c r="E84" s="351"/>
      <c r="F84" s="16" t="s">
        <v>500</v>
      </c>
      <c r="G84" s="24">
        <v>9.9000000000000008E-3</v>
      </c>
      <c r="H84" s="24">
        <v>0.01</v>
      </c>
      <c r="I84" s="24">
        <v>1.9900000000000001E-2</v>
      </c>
      <c r="J84" s="24">
        <v>0.02</v>
      </c>
      <c r="K84" s="24">
        <v>2.9899999999999999E-2</v>
      </c>
      <c r="L84" s="24">
        <v>0.03</v>
      </c>
      <c r="M84" s="16" t="s">
        <v>500</v>
      </c>
      <c r="O84" s="2"/>
      <c r="AE84" s="3" t="s">
        <v>56</v>
      </c>
      <c r="AF84" s="3">
        <v>10</v>
      </c>
      <c r="AG84" s="3">
        <f t="shared" si="0"/>
        <v>1</v>
      </c>
      <c r="AH84" s="3">
        <f>+IF(AG84=0,0,IF(AG84=1,(SUM($AG$75:AG84)-1),1))</f>
        <v>1</v>
      </c>
      <c r="AI84" s="3">
        <f t="shared" si="1"/>
        <v>1</v>
      </c>
      <c r="AJ84" s="3">
        <f t="shared" si="2"/>
        <v>1</v>
      </c>
      <c r="AK84" s="3">
        <f t="shared" si="3"/>
        <v>1</v>
      </c>
    </row>
    <row r="85" spans="2:37" x14ac:dyDescent="0.25">
      <c r="B85" s="2"/>
      <c r="D85" s="351" t="s">
        <v>57</v>
      </c>
      <c r="E85" s="351"/>
      <c r="F85" s="16" t="s">
        <v>500</v>
      </c>
      <c r="G85" s="24">
        <v>3.9899999999999998E-2</v>
      </c>
      <c r="H85" s="24">
        <v>0.04</v>
      </c>
      <c r="I85" s="24">
        <v>4.99E-2</v>
      </c>
      <c r="J85" s="24">
        <v>0.05</v>
      </c>
      <c r="K85" s="24">
        <v>5.9900000000000002E-2</v>
      </c>
      <c r="L85" s="24">
        <v>0.06</v>
      </c>
      <c r="M85" s="16" t="s">
        <v>500</v>
      </c>
      <c r="O85" s="2"/>
      <c r="AE85" s="3" t="s">
        <v>57</v>
      </c>
      <c r="AF85" s="3">
        <v>11</v>
      </c>
      <c r="AG85" s="3">
        <f t="shared" si="0"/>
        <v>1</v>
      </c>
      <c r="AH85" s="3">
        <f>+IF(AG85=0,0,IF(AG85=1,(SUM($AG$75:AG85)-1),1))</f>
        <v>2</v>
      </c>
      <c r="AI85" s="3">
        <f t="shared" si="1"/>
        <v>1</v>
      </c>
      <c r="AJ85" s="3">
        <f t="shared" si="2"/>
        <v>0</v>
      </c>
      <c r="AK85" s="3">
        <f t="shared" si="3"/>
        <v>1</v>
      </c>
    </row>
    <row r="86" spans="2:37" x14ac:dyDescent="0.25">
      <c r="B86" s="2"/>
      <c r="D86" s="351" t="s">
        <v>58</v>
      </c>
      <c r="E86" s="351"/>
      <c r="F86" s="16" t="s">
        <v>500</v>
      </c>
      <c r="G86" s="24">
        <v>6.9900000000000004E-2</v>
      </c>
      <c r="H86" s="24">
        <v>7.0000000000000007E-2</v>
      </c>
      <c r="I86" s="24">
        <v>7.9899999999999999E-2</v>
      </c>
      <c r="J86" s="24">
        <v>0.08</v>
      </c>
      <c r="K86" s="24">
        <v>8.9899999999999994E-2</v>
      </c>
      <c r="L86" s="24">
        <v>0.09</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41.25" customHeight="1" x14ac:dyDescent="0.25">
      <c r="B88" s="2"/>
      <c r="D88" s="329" t="s">
        <v>59</v>
      </c>
      <c r="E88" s="330"/>
      <c r="F88" s="331" t="s">
        <v>2187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2188</v>
      </c>
      <c r="G97" s="335"/>
      <c r="H97" s="335"/>
      <c r="I97" s="335"/>
      <c r="J97" s="335"/>
      <c r="K97" s="335"/>
      <c r="L97" s="335"/>
      <c r="M97" s="335"/>
      <c r="O97" s="2"/>
    </row>
    <row r="98" spans="2:15" ht="28.5" customHeight="1" x14ac:dyDescent="0.25">
      <c r="B98" s="2"/>
      <c r="D98" s="350" t="s">
        <v>36</v>
      </c>
      <c r="E98" s="350"/>
      <c r="F98" s="335" t="s">
        <v>2154</v>
      </c>
      <c r="G98" s="335"/>
      <c r="H98" s="335"/>
      <c r="I98" s="335"/>
      <c r="J98" s="335"/>
      <c r="K98" s="335"/>
      <c r="L98" s="335"/>
      <c r="M98" s="335"/>
      <c r="O98" s="2"/>
    </row>
    <row r="99" spans="2:15" ht="3.95" customHeight="1" x14ac:dyDescent="0.25">
      <c r="B99" s="2"/>
      <c r="O99" s="2"/>
    </row>
    <row r="100" spans="2:15" ht="92.25" customHeight="1" x14ac:dyDescent="0.25">
      <c r="B100" s="2"/>
      <c r="D100" s="329" t="s">
        <v>62</v>
      </c>
      <c r="E100" s="330"/>
      <c r="F100" s="331" t="s">
        <v>63</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20" priority="29">
      <formula>+IF($F$43="no",1,0)</formula>
    </cfRule>
  </conditionalFormatting>
  <conditionalFormatting sqref="F32:M33">
    <cfRule type="expression" dxfId="3419" priority="28">
      <formula>+IF($Q$30="NA",1,0)</formula>
    </cfRule>
  </conditionalFormatting>
  <conditionalFormatting sqref="F33:M33">
    <cfRule type="expression" dxfId="3418" priority="27">
      <formula>+IF($Q$33=0,1,0)</formula>
    </cfRule>
  </conditionalFormatting>
  <conditionalFormatting sqref="F47:M47">
    <cfRule type="expression" dxfId="3417" priority="26">
      <formula>+IF($Q$47=0,1,0)</formula>
    </cfRule>
  </conditionalFormatting>
  <conditionalFormatting sqref="F73:G73">
    <cfRule type="cellIs" dxfId="3416" priority="12" operator="equal">
      <formula>"optimo"</formula>
    </cfRule>
    <cfRule type="cellIs" dxfId="3415" priority="13" operator="equal">
      <formula>"critico"</formula>
    </cfRule>
  </conditionalFormatting>
  <conditionalFormatting sqref="H73:I73">
    <cfRule type="cellIs" dxfId="3414" priority="10" operator="equal">
      <formula>"Adecuado"</formula>
    </cfRule>
    <cfRule type="cellIs" dxfId="3413" priority="11" operator="equal">
      <formula>"en riesgo"</formula>
    </cfRule>
  </conditionalFormatting>
  <conditionalFormatting sqref="J73:K73">
    <cfRule type="cellIs" dxfId="3412" priority="8" operator="equal">
      <formula>"Adecuado"</formula>
    </cfRule>
    <cfRule type="cellIs" dxfId="3411" priority="9" operator="equal">
      <formula>"en riesgo"</formula>
    </cfRule>
  </conditionalFormatting>
  <conditionalFormatting sqref="L73:M73">
    <cfRule type="cellIs" dxfId="3410" priority="6" operator="equal">
      <formula>"optimo"</formula>
    </cfRule>
    <cfRule type="cellIs" dxfId="3409" priority="7" operator="equal">
      <formula>"critico"</formula>
    </cfRule>
  </conditionalFormatting>
  <conditionalFormatting sqref="F75:M86">
    <cfRule type="expression" dxfId="3408" priority="5">
      <formula>+IF($AK75=0,1)</formula>
    </cfRule>
  </conditionalFormatting>
  <conditionalFormatting sqref="F103:G104">
    <cfRule type="expression" dxfId="3407"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4">
    <tabColor rgb="FF0070C0"/>
  </sheetPr>
  <dimension ref="B1:AV113"/>
  <sheetViews>
    <sheetView topLeftCell="A61"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220</v>
      </c>
      <c r="O10" s="2"/>
    </row>
    <row r="11" spans="2:24" ht="3.95" customHeight="1" x14ac:dyDescent="0.25">
      <c r="B11" s="2"/>
      <c r="D11" s="6"/>
      <c r="O11" s="2"/>
    </row>
    <row r="12" spans="2:24" ht="36" customHeight="1" x14ac:dyDescent="0.25">
      <c r="B12" s="2"/>
      <c r="D12" s="329" t="s">
        <v>5</v>
      </c>
      <c r="E12" s="330"/>
      <c r="F12" s="331" t="s">
        <v>221</v>
      </c>
      <c r="G12" s="332"/>
      <c r="H12" s="332"/>
      <c r="I12" s="332"/>
      <c r="J12" s="332"/>
      <c r="K12" s="332"/>
      <c r="L12" s="332"/>
      <c r="M12" s="333"/>
      <c r="O12" s="2"/>
      <c r="W12" s="3" t="str">
        <f>+F23</f>
        <v>Mensual</v>
      </c>
      <c r="X12" s="3" t="str">
        <f>+F71</f>
        <v>Enero</v>
      </c>
    </row>
    <row r="13" spans="2:24" ht="3.95" customHeight="1" x14ac:dyDescent="0.25">
      <c r="B13" s="2"/>
      <c r="O13" s="2"/>
    </row>
    <row r="14" spans="2:24" ht="39.75" customHeight="1" x14ac:dyDescent="0.25">
      <c r="B14" s="2"/>
      <c r="D14" s="329" t="s">
        <v>6</v>
      </c>
      <c r="E14" s="330"/>
      <c r="F14" s="331" t="s">
        <v>779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0.28000000000000003</v>
      </c>
      <c r="G22" s="328" t="s">
        <v>9</v>
      </c>
      <c r="H22" s="328"/>
      <c r="I22" s="23">
        <v>0.08</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834</v>
      </c>
      <c r="G59" s="335"/>
      <c r="H59" s="335"/>
      <c r="I59" s="335"/>
      <c r="J59" s="335"/>
      <c r="K59" s="335"/>
      <c r="L59" s="335"/>
      <c r="M59" s="335"/>
      <c r="O59" s="2"/>
    </row>
    <row r="60" spans="2:15" ht="40.5" customHeight="1" x14ac:dyDescent="0.25">
      <c r="B60" s="2"/>
      <c r="D60" s="350" t="s">
        <v>35</v>
      </c>
      <c r="E60" s="350"/>
      <c r="F60" s="335" t="s">
        <v>835</v>
      </c>
      <c r="G60" s="335"/>
      <c r="H60" s="335"/>
      <c r="I60" s="335"/>
      <c r="J60" s="335"/>
      <c r="K60" s="335"/>
      <c r="L60" s="335"/>
      <c r="M60" s="335"/>
      <c r="O60" s="2"/>
    </row>
    <row r="61" spans="2:15" ht="24" customHeight="1" x14ac:dyDescent="0.25">
      <c r="B61" s="2"/>
      <c r="D61" s="350" t="s">
        <v>36</v>
      </c>
      <c r="E61" s="350"/>
      <c r="F61" s="335" t="s">
        <v>836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v>0.20100000000000001</v>
      </c>
      <c r="H75" s="16">
        <v>0.2</v>
      </c>
      <c r="I75" s="16">
        <v>0.151</v>
      </c>
      <c r="J75" s="16">
        <v>0.15</v>
      </c>
      <c r="K75" s="16">
        <v>8.1000000000000003E-2</v>
      </c>
      <c r="L75" s="16">
        <v>0.08</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0.20100000000000001</v>
      </c>
      <c r="H76" s="16">
        <v>0.2</v>
      </c>
      <c r="I76" s="16">
        <v>0.151</v>
      </c>
      <c r="J76" s="16">
        <v>0.15</v>
      </c>
      <c r="K76" s="16">
        <v>8.1000000000000003E-2</v>
      </c>
      <c r="L76" s="16">
        <v>0.08</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0.20100000000000001</v>
      </c>
      <c r="H77" s="16">
        <v>0.2</v>
      </c>
      <c r="I77" s="16">
        <v>0.151</v>
      </c>
      <c r="J77" s="16">
        <v>0.15</v>
      </c>
      <c r="K77" s="16">
        <v>8.1000000000000003E-2</v>
      </c>
      <c r="L77" s="16">
        <v>0.08</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0.20100000000000001</v>
      </c>
      <c r="H78" s="16">
        <v>0.2</v>
      </c>
      <c r="I78" s="16">
        <v>0.151</v>
      </c>
      <c r="J78" s="16">
        <v>0.15</v>
      </c>
      <c r="K78" s="16">
        <v>8.1000000000000003E-2</v>
      </c>
      <c r="L78" s="16">
        <v>0.08</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0.20100000000000001</v>
      </c>
      <c r="H79" s="16">
        <v>0.2</v>
      </c>
      <c r="I79" s="16">
        <v>0.151</v>
      </c>
      <c r="J79" s="16">
        <v>0.15</v>
      </c>
      <c r="K79" s="16">
        <v>8.1000000000000003E-2</v>
      </c>
      <c r="L79" s="16">
        <v>0.08</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0.20100000000000001</v>
      </c>
      <c r="H80" s="16">
        <v>0.2</v>
      </c>
      <c r="I80" s="16">
        <v>0.151</v>
      </c>
      <c r="J80" s="16">
        <v>0.15</v>
      </c>
      <c r="K80" s="16">
        <v>8.1000000000000003E-2</v>
      </c>
      <c r="L80" s="16">
        <v>0.08</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0.20100000000000001</v>
      </c>
      <c r="H81" s="16">
        <v>0.2</v>
      </c>
      <c r="I81" s="16">
        <v>0.151</v>
      </c>
      <c r="J81" s="16">
        <v>0.15</v>
      </c>
      <c r="K81" s="16">
        <v>8.1000000000000003E-2</v>
      </c>
      <c r="L81" s="16">
        <v>0.08</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0.20100000000000001</v>
      </c>
      <c r="H82" s="16">
        <v>0.2</v>
      </c>
      <c r="I82" s="16">
        <v>0.151</v>
      </c>
      <c r="J82" s="16">
        <v>0.15</v>
      </c>
      <c r="K82" s="16">
        <v>8.1000000000000003E-2</v>
      </c>
      <c r="L82" s="16">
        <v>0.08</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0.20100000000000001</v>
      </c>
      <c r="H83" s="16">
        <v>0.2</v>
      </c>
      <c r="I83" s="16">
        <v>0.151</v>
      </c>
      <c r="J83" s="16">
        <v>0.15</v>
      </c>
      <c r="K83" s="16">
        <v>8.1000000000000003E-2</v>
      </c>
      <c r="L83" s="16">
        <v>0.08</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0.20100000000000001</v>
      </c>
      <c r="H84" s="16">
        <v>0.2</v>
      </c>
      <c r="I84" s="16">
        <v>0.151</v>
      </c>
      <c r="J84" s="16">
        <v>0.15</v>
      </c>
      <c r="K84" s="16">
        <v>8.1000000000000003E-2</v>
      </c>
      <c r="L84" s="16">
        <v>0.08</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0.20100000000000001</v>
      </c>
      <c r="H85" s="16">
        <v>0.2</v>
      </c>
      <c r="I85" s="16">
        <v>0.151</v>
      </c>
      <c r="J85" s="16">
        <v>0.15</v>
      </c>
      <c r="K85" s="16">
        <v>8.1000000000000003E-2</v>
      </c>
      <c r="L85" s="16">
        <v>0.08</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0.20100000000000001</v>
      </c>
      <c r="H86" s="16">
        <v>0.2</v>
      </c>
      <c r="I86" s="16">
        <v>0.151</v>
      </c>
      <c r="J86" s="16">
        <v>0.15</v>
      </c>
      <c r="K86" s="16">
        <v>8.1000000000000003E-2</v>
      </c>
      <c r="L86" s="16">
        <v>0.08</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55.25" customHeight="1" x14ac:dyDescent="0.25">
      <c r="B88" s="2"/>
      <c r="D88" s="329" t="s">
        <v>59</v>
      </c>
      <c r="E88" s="330"/>
      <c r="F88" s="331" t="s">
        <v>1775</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837</v>
      </c>
      <c r="G97" s="335"/>
      <c r="H97" s="335"/>
      <c r="I97" s="335"/>
      <c r="J97" s="335"/>
      <c r="K97" s="335"/>
      <c r="L97" s="335"/>
      <c r="M97" s="335"/>
      <c r="O97" s="2"/>
    </row>
    <row r="98" spans="2:15" ht="42" customHeight="1" x14ac:dyDescent="0.25">
      <c r="B98" s="2"/>
      <c r="D98" s="350" t="s">
        <v>36</v>
      </c>
      <c r="E98" s="350"/>
      <c r="F98" s="335" t="s">
        <v>837</v>
      </c>
      <c r="G98" s="335"/>
      <c r="H98" s="335"/>
      <c r="I98" s="335"/>
      <c r="J98" s="335"/>
      <c r="K98" s="335"/>
      <c r="L98" s="335"/>
      <c r="M98" s="335"/>
      <c r="O98" s="2"/>
    </row>
    <row r="99" spans="2:15" ht="3.95" customHeight="1" x14ac:dyDescent="0.25">
      <c r="B99" s="2"/>
      <c r="O99" s="2"/>
    </row>
    <row r="100" spans="2:15" ht="330" customHeight="1" x14ac:dyDescent="0.25">
      <c r="B100" s="2"/>
      <c r="D100" s="329" t="s">
        <v>62</v>
      </c>
      <c r="E100" s="330"/>
      <c r="F100" s="331" t="s">
        <v>729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220</v>
      </c>
      <c r="K103" s="21"/>
      <c r="O103" s="2"/>
    </row>
    <row r="104" spans="2:15" ht="27.75" customHeight="1" x14ac:dyDescent="0.25">
      <c r="B104" s="2"/>
      <c r="D104" s="322"/>
      <c r="E104" s="323"/>
      <c r="F104" s="19" t="s">
        <v>67</v>
      </c>
      <c r="G104" s="331" t="s">
        <v>1776</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85" priority="31">
      <formula>+IF($F$43="no",1,0)</formula>
    </cfRule>
  </conditionalFormatting>
  <conditionalFormatting sqref="F32:M33">
    <cfRule type="expression" dxfId="2384" priority="30">
      <formula>+IF($Q$30="NA",1,0)</formula>
    </cfRule>
  </conditionalFormatting>
  <conditionalFormatting sqref="F33:M33">
    <cfRule type="expression" dxfId="2383" priority="29">
      <formula>+IF($Q$33=0,1,0)</formula>
    </cfRule>
  </conditionalFormatting>
  <conditionalFormatting sqref="F47:M47">
    <cfRule type="expression" dxfId="2382" priority="28">
      <formula>+IF($Q$47=0,1,0)</formula>
    </cfRule>
  </conditionalFormatting>
  <conditionalFormatting sqref="F73:G73">
    <cfRule type="cellIs" dxfId="2381" priority="25" operator="equal">
      <formula>"optimo"</formula>
    </cfRule>
    <cfRule type="cellIs" dxfId="2380" priority="26" operator="equal">
      <formula>"critico"</formula>
    </cfRule>
  </conditionalFormatting>
  <conditionalFormatting sqref="H73:I73">
    <cfRule type="cellIs" dxfId="2379" priority="23" operator="equal">
      <formula>"Adecuado"</formula>
    </cfRule>
    <cfRule type="cellIs" dxfId="2378" priority="24" operator="equal">
      <formula>"en riesgo"</formula>
    </cfRule>
  </conditionalFormatting>
  <conditionalFormatting sqref="J73:K73">
    <cfRule type="cellIs" dxfId="2377" priority="21" operator="equal">
      <formula>"Adecuado"</formula>
    </cfRule>
    <cfRule type="cellIs" dxfId="2376" priority="22" operator="equal">
      <formula>"en riesgo"</formula>
    </cfRule>
  </conditionalFormatting>
  <conditionalFormatting sqref="L73:M73">
    <cfRule type="cellIs" dxfId="2375" priority="19" operator="equal">
      <formula>"optimo"</formula>
    </cfRule>
    <cfRule type="cellIs" dxfId="2374" priority="20" operator="equal">
      <formula>"critico"</formula>
    </cfRule>
  </conditionalFormatting>
  <conditionalFormatting sqref="F75:M86">
    <cfRule type="expression" dxfId="2373" priority="18">
      <formula>+IF($AK75=0,1)</formula>
    </cfRule>
  </conditionalFormatting>
  <conditionalFormatting sqref="F103:G104">
    <cfRule type="expression" dxfId="2372" priority="17">
      <formula>+IF($G$102="No",1,0)</formula>
    </cfRule>
  </conditionalFormatting>
  <conditionalFormatting sqref="F51">
    <cfRule type="expression" dxfId="2371" priority="16">
      <formula>+IF($F$43="no",1,0)</formula>
    </cfRule>
  </conditionalFormatting>
  <conditionalFormatting sqref="I51">
    <cfRule type="expression" dxfId="2370" priority="1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5">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222</v>
      </c>
      <c r="O10" s="2"/>
    </row>
    <row r="11" spans="2:24" ht="3.95" customHeight="1" x14ac:dyDescent="0.25">
      <c r="B11" s="2"/>
      <c r="D11" s="6"/>
      <c r="O11" s="2"/>
    </row>
    <row r="12" spans="2:24" ht="36" customHeight="1" x14ac:dyDescent="0.25">
      <c r="B12" s="2"/>
      <c r="D12" s="329" t="s">
        <v>5</v>
      </c>
      <c r="E12" s="330"/>
      <c r="F12" s="331" t="s">
        <v>237</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794</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0</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795</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1.25" customHeight="1" x14ac:dyDescent="0.25">
      <c r="B59" s="2"/>
      <c r="D59" s="328" t="s">
        <v>34</v>
      </c>
      <c r="E59" s="328"/>
      <c r="F59" s="335" t="s">
        <v>797</v>
      </c>
      <c r="G59" s="335"/>
      <c r="H59" s="335"/>
      <c r="I59" s="335"/>
      <c r="J59" s="335"/>
      <c r="K59" s="335"/>
      <c r="L59" s="335"/>
      <c r="M59" s="335"/>
      <c r="O59" s="2"/>
    </row>
    <row r="60" spans="2:15" ht="30" customHeight="1" x14ac:dyDescent="0.25">
      <c r="B60" s="2"/>
      <c r="D60" s="350" t="s">
        <v>35</v>
      </c>
      <c r="E60" s="350"/>
      <c r="F60" s="335" t="s">
        <v>798</v>
      </c>
      <c r="G60" s="335"/>
      <c r="H60" s="335"/>
      <c r="I60" s="335"/>
      <c r="J60" s="335"/>
      <c r="K60" s="335"/>
      <c r="L60" s="335"/>
      <c r="M60" s="335"/>
      <c r="O60" s="2"/>
    </row>
    <row r="61" spans="2:15" ht="29.25" customHeight="1" x14ac:dyDescent="0.25">
      <c r="B61" s="2"/>
      <c r="D61" s="350" t="s">
        <v>36</v>
      </c>
      <c r="E61" s="350"/>
      <c r="F61" s="335" t="s">
        <v>799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v>5.1000000000000004E-2</v>
      </c>
      <c r="H75" s="16">
        <v>0.05</v>
      </c>
      <c r="I75" s="16">
        <v>3.1E-2</v>
      </c>
      <c r="J75" s="16">
        <v>0.03</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5.1000000000000004E-2</v>
      </c>
      <c r="H76" s="16">
        <v>0.05</v>
      </c>
      <c r="I76" s="16">
        <v>3.1E-2</v>
      </c>
      <c r="J76" s="16">
        <v>0.03</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5.1000000000000004E-2</v>
      </c>
      <c r="H77" s="16">
        <v>0.05</v>
      </c>
      <c r="I77" s="16">
        <v>3.1E-2</v>
      </c>
      <c r="J77" s="16">
        <v>0.03</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5.1000000000000004E-2</v>
      </c>
      <c r="H78" s="16">
        <v>0.05</v>
      </c>
      <c r="I78" s="16">
        <v>3.1E-2</v>
      </c>
      <c r="J78" s="16">
        <v>0.03</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5.1000000000000004E-2</v>
      </c>
      <c r="H79" s="16">
        <v>0.05</v>
      </c>
      <c r="I79" s="16">
        <v>3.1E-2</v>
      </c>
      <c r="J79" s="16">
        <v>0.03</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5.1000000000000004E-2</v>
      </c>
      <c r="H80" s="16">
        <v>0.05</v>
      </c>
      <c r="I80" s="16">
        <v>3.1E-2</v>
      </c>
      <c r="J80" s="16">
        <v>0.03</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5.1000000000000004E-2</v>
      </c>
      <c r="H81" s="16">
        <v>0.05</v>
      </c>
      <c r="I81" s="16">
        <v>3.1E-2</v>
      </c>
      <c r="J81" s="16">
        <v>0.03</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5.1000000000000004E-2</v>
      </c>
      <c r="H82" s="16">
        <v>0.05</v>
      </c>
      <c r="I82" s="16">
        <v>3.1E-2</v>
      </c>
      <c r="J82" s="16">
        <v>0.03</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5.1000000000000004E-2</v>
      </c>
      <c r="H83" s="16">
        <v>0.05</v>
      </c>
      <c r="I83" s="16">
        <v>3.1E-2</v>
      </c>
      <c r="J83" s="16">
        <v>0.03</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5.1000000000000004E-2</v>
      </c>
      <c r="H84" s="16">
        <v>0.05</v>
      </c>
      <c r="I84" s="16">
        <v>3.1E-2</v>
      </c>
      <c r="J84" s="16">
        <v>0.03</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5.1000000000000004E-2</v>
      </c>
      <c r="H85" s="16">
        <v>0.05</v>
      </c>
      <c r="I85" s="16">
        <v>3.1E-2</v>
      </c>
      <c r="J85" s="16">
        <v>0.03</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5.1000000000000004E-2</v>
      </c>
      <c r="H86" s="16">
        <v>0.05</v>
      </c>
      <c r="I86" s="16">
        <v>3.1E-2</v>
      </c>
      <c r="J86" s="16">
        <v>0.03</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7.75" customHeight="1" x14ac:dyDescent="0.25">
      <c r="B88" s="2"/>
      <c r="D88" s="329" t="s">
        <v>59</v>
      </c>
      <c r="E88" s="330"/>
      <c r="F88" s="331" t="s">
        <v>780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800</v>
      </c>
      <c r="G97" s="335"/>
      <c r="H97" s="335"/>
      <c r="I97" s="335"/>
      <c r="J97" s="335"/>
      <c r="K97" s="335"/>
      <c r="L97" s="335"/>
      <c r="M97" s="335"/>
      <c r="O97" s="2"/>
    </row>
    <row r="98" spans="2:15" ht="42" customHeight="1" x14ac:dyDescent="0.25">
      <c r="B98" s="2"/>
      <c r="D98" s="350" t="s">
        <v>36</v>
      </c>
      <c r="E98" s="350"/>
      <c r="F98" s="335" t="s">
        <v>800</v>
      </c>
      <c r="G98" s="335"/>
      <c r="H98" s="335"/>
      <c r="I98" s="335"/>
      <c r="J98" s="335"/>
      <c r="K98" s="335"/>
      <c r="L98" s="335"/>
      <c r="M98" s="335"/>
      <c r="O98" s="2"/>
    </row>
    <row r="99" spans="2:15" ht="3.95" customHeight="1" x14ac:dyDescent="0.25">
      <c r="B99" s="2"/>
      <c r="O99" s="2"/>
    </row>
    <row r="100" spans="2:15" ht="174" customHeight="1" x14ac:dyDescent="0.25">
      <c r="B100" s="2"/>
      <c r="D100" s="329" t="s">
        <v>62</v>
      </c>
      <c r="E100" s="330"/>
      <c r="F100" s="331" t="s">
        <v>730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1777</v>
      </c>
      <c r="K103" s="21"/>
      <c r="O103" s="2"/>
    </row>
    <row r="104" spans="2:15" ht="27.75" customHeight="1" x14ac:dyDescent="0.25">
      <c r="B104" s="2"/>
      <c r="D104" s="322"/>
      <c r="E104" s="323"/>
      <c r="F104" s="19" t="s">
        <v>67</v>
      </c>
      <c r="G104" s="324" t="s">
        <v>237</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Subdirector(a) Restablecimiento de Derechos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69" priority="22">
      <formula>+IF($F$43="no",1,0)</formula>
    </cfRule>
  </conditionalFormatting>
  <conditionalFormatting sqref="F32:M33">
    <cfRule type="expression" dxfId="2368" priority="21">
      <formula>+IF($Q$30="NA",1,0)</formula>
    </cfRule>
  </conditionalFormatting>
  <conditionalFormatting sqref="F33:M33">
    <cfRule type="expression" dxfId="2367" priority="20">
      <formula>+IF($Q$33=0,1,0)</formula>
    </cfRule>
  </conditionalFormatting>
  <conditionalFormatting sqref="F47:M47">
    <cfRule type="expression" dxfId="2366" priority="19">
      <formula>+IF($Q$47=0,1,0)</formula>
    </cfRule>
  </conditionalFormatting>
  <conditionalFormatting sqref="F73:G73">
    <cfRule type="cellIs" dxfId="2365" priority="16" operator="equal">
      <formula>"optimo"</formula>
    </cfRule>
    <cfRule type="cellIs" dxfId="2364" priority="17" operator="equal">
      <formula>"critico"</formula>
    </cfRule>
  </conditionalFormatting>
  <conditionalFormatting sqref="H73:I73">
    <cfRule type="cellIs" dxfId="2363" priority="14" operator="equal">
      <formula>"Adecuado"</formula>
    </cfRule>
    <cfRule type="cellIs" dxfId="2362" priority="15" operator="equal">
      <formula>"en riesgo"</formula>
    </cfRule>
  </conditionalFormatting>
  <conditionalFormatting sqref="J73:K73">
    <cfRule type="cellIs" dxfId="2361" priority="12" operator="equal">
      <formula>"Adecuado"</formula>
    </cfRule>
    <cfRule type="cellIs" dxfId="2360" priority="13" operator="equal">
      <formula>"en riesgo"</formula>
    </cfRule>
  </conditionalFormatting>
  <conditionalFormatting sqref="L73:M73">
    <cfRule type="cellIs" dxfId="2359" priority="10" operator="equal">
      <formula>"optimo"</formula>
    </cfRule>
    <cfRule type="cellIs" dxfId="2358" priority="11" operator="equal">
      <formula>"critico"</formula>
    </cfRule>
  </conditionalFormatting>
  <conditionalFormatting sqref="F75:M86">
    <cfRule type="expression" dxfId="2357" priority="9">
      <formula>+IF($AK75=0,1)</formula>
    </cfRule>
  </conditionalFormatting>
  <conditionalFormatting sqref="F103:G104">
    <cfRule type="expression" dxfId="2356" priority="8">
      <formula>+IF($G$102="No",1,0)</formula>
    </cfRule>
  </conditionalFormatting>
  <conditionalFormatting sqref="F51">
    <cfRule type="expression" dxfId="2355" priority="7">
      <formula>+IF($F$43="no",1,0)</formula>
    </cfRule>
  </conditionalFormatting>
  <conditionalFormatting sqref="I51">
    <cfRule type="expression" dxfId="2354"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6">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224</v>
      </c>
      <c r="O10" s="2"/>
    </row>
    <row r="11" spans="2:24" ht="3.95" customHeight="1" x14ac:dyDescent="0.25">
      <c r="B11" s="2"/>
      <c r="D11" s="6"/>
      <c r="O11" s="2"/>
    </row>
    <row r="12" spans="2:24" ht="36" customHeight="1" x14ac:dyDescent="0.25">
      <c r="B12" s="2"/>
      <c r="D12" s="329" t="s">
        <v>5</v>
      </c>
      <c r="E12" s="330"/>
      <c r="F12" s="331" t="s">
        <v>223</v>
      </c>
      <c r="G12" s="332"/>
      <c r="H12" s="332"/>
      <c r="I12" s="332"/>
      <c r="J12" s="332"/>
      <c r="K12" s="332"/>
      <c r="L12" s="332"/>
      <c r="M12" s="333"/>
      <c r="O12" s="2"/>
      <c r="W12" s="3" t="str">
        <f>+F23</f>
        <v>Mensual</v>
      </c>
      <c r="X12" s="3" t="str">
        <f>+F71</f>
        <v>Enero</v>
      </c>
    </row>
    <row r="13" spans="2:24" ht="3.95" customHeight="1" x14ac:dyDescent="0.25">
      <c r="B13" s="2"/>
      <c r="O13" s="2"/>
    </row>
    <row r="14" spans="2:24" ht="52.5" customHeight="1" x14ac:dyDescent="0.25">
      <c r="B14" s="2"/>
      <c r="D14" s="329" t="s">
        <v>6</v>
      </c>
      <c r="E14" s="330"/>
      <c r="F14" s="331" t="s">
        <v>831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0.05</v>
      </c>
      <c r="G22" s="328" t="s">
        <v>9</v>
      </c>
      <c r="H22" s="328"/>
      <c r="I22" s="17">
        <v>0</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832</v>
      </c>
      <c r="G59" s="335"/>
      <c r="H59" s="335"/>
      <c r="I59" s="335"/>
      <c r="J59" s="335"/>
      <c r="K59" s="335"/>
      <c r="L59" s="335"/>
      <c r="M59" s="335"/>
      <c r="O59" s="2"/>
    </row>
    <row r="60" spans="2:15" ht="30" customHeight="1" x14ac:dyDescent="0.25">
      <c r="B60" s="2"/>
      <c r="D60" s="350" t="s">
        <v>35</v>
      </c>
      <c r="E60" s="350"/>
      <c r="F60" s="335" t="s">
        <v>833</v>
      </c>
      <c r="G60" s="335"/>
      <c r="H60" s="335"/>
      <c r="I60" s="335"/>
      <c r="J60" s="335"/>
      <c r="K60" s="335"/>
      <c r="L60" s="335"/>
      <c r="M60" s="335"/>
      <c r="O60" s="2"/>
    </row>
    <row r="61" spans="2:15" ht="29.25" customHeight="1" x14ac:dyDescent="0.25">
      <c r="B61" s="2"/>
      <c r="D61" s="350" t="s">
        <v>36</v>
      </c>
      <c r="E61" s="350"/>
      <c r="F61" s="335" t="s">
        <v>830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v>0.1</v>
      </c>
      <c r="H75" s="16">
        <v>9.9000000000000005E-2</v>
      </c>
      <c r="I75" s="16">
        <v>5.1000000000000004E-2</v>
      </c>
      <c r="J75" s="16">
        <v>0.05</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0.1</v>
      </c>
      <c r="H76" s="16">
        <v>9.9000000000000005E-2</v>
      </c>
      <c r="I76" s="16">
        <v>5.1000000000000004E-2</v>
      </c>
      <c r="J76" s="16">
        <v>0.05</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0.1</v>
      </c>
      <c r="H77" s="16">
        <v>9.9000000000000005E-2</v>
      </c>
      <c r="I77" s="16">
        <v>5.1000000000000004E-2</v>
      </c>
      <c r="J77" s="16">
        <v>0.05</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0.1</v>
      </c>
      <c r="H78" s="16">
        <v>9.9000000000000005E-2</v>
      </c>
      <c r="I78" s="16">
        <v>5.1000000000000004E-2</v>
      </c>
      <c r="J78" s="16">
        <v>0.05</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0.1</v>
      </c>
      <c r="H79" s="16">
        <v>9.9000000000000005E-2</v>
      </c>
      <c r="I79" s="16">
        <v>5.1000000000000004E-2</v>
      </c>
      <c r="J79" s="16">
        <v>0.05</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0.1</v>
      </c>
      <c r="H80" s="16">
        <v>9.9000000000000005E-2</v>
      </c>
      <c r="I80" s="16">
        <v>5.1000000000000004E-2</v>
      </c>
      <c r="J80" s="16">
        <v>0.05</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0.1</v>
      </c>
      <c r="H81" s="16">
        <v>9.9000000000000005E-2</v>
      </c>
      <c r="I81" s="16">
        <v>5.1000000000000004E-2</v>
      </c>
      <c r="J81" s="16">
        <v>0.05</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0.1</v>
      </c>
      <c r="H82" s="16">
        <v>9.9000000000000005E-2</v>
      </c>
      <c r="I82" s="16">
        <v>5.1000000000000004E-2</v>
      </c>
      <c r="J82" s="16">
        <v>0.05</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0.1</v>
      </c>
      <c r="H83" s="16">
        <v>9.9000000000000005E-2</v>
      </c>
      <c r="I83" s="16">
        <v>5.1000000000000004E-2</v>
      </c>
      <c r="J83" s="16">
        <v>0.05</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0.1</v>
      </c>
      <c r="H84" s="16">
        <v>9.9000000000000005E-2</v>
      </c>
      <c r="I84" s="16">
        <v>5.1000000000000004E-2</v>
      </c>
      <c r="J84" s="16">
        <v>0.05</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0.1</v>
      </c>
      <c r="H85" s="16">
        <v>9.9000000000000005E-2</v>
      </c>
      <c r="I85" s="16">
        <v>5.1000000000000004E-2</v>
      </c>
      <c r="J85" s="16">
        <v>0.05</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0.1</v>
      </c>
      <c r="H86" s="16">
        <v>9.9000000000000005E-2</v>
      </c>
      <c r="I86" s="16">
        <v>5.1000000000000004E-2</v>
      </c>
      <c r="J86" s="16">
        <v>0.05</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12.25" customHeight="1" x14ac:dyDescent="0.25">
      <c r="B88" s="2"/>
      <c r="D88" s="329" t="s">
        <v>59</v>
      </c>
      <c r="E88" s="330"/>
      <c r="F88" s="411" t="s">
        <v>1779</v>
      </c>
      <c r="G88" s="414"/>
      <c r="H88" s="414"/>
      <c r="I88" s="414"/>
      <c r="J88" s="414"/>
      <c r="K88" s="414"/>
      <c r="L88" s="414"/>
      <c r="M88" s="415"/>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826</v>
      </c>
      <c r="G97" s="335"/>
      <c r="H97" s="335"/>
      <c r="I97" s="335"/>
      <c r="J97" s="335"/>
      <c r="K97" s="335"/>
      <c r="L97" s="335"/>
      <c r="M97" s="335"/>
      <c r="O97" s="2"/>
    </row>
    <row r="98" spans="2:15" ht="42" customHeight="1" x14ac:dyDescent="0.25">
      <c r="B98" s="2"/>
      <c r="D98" s="350" t="s">
        <v>36</v>
      </c>
      <c r="E98" s="350"/>
      <c r="F98" s="335" t="s">
        <v>826</v>
      </c>
      <c r="G98" s="335"/>
      <c r="H98" s="335"/>
      <c r="I98" s="335"/>
      <c r="J98" s="335"/>
      <c r="K98" s="335"/>
      <c r="L98" s="335"/>
      <c r="M98" s="335"/>
      <c r="O98" s="2"/>
    </row>
    <row r="99" spans="2:15" ht="3.95" customHeight="1" x14ac:dyDescent="0.25">
      <c r="B99" s="2"/>
      <c r="O99" s="2"/>
    </row>
    <row r="100" spans="2:15" ht="192" customHeight="1" x14ac:dyDescent="0.25">
      <c r="B100" s="2"/>
      <c r="D100" s="329" t="s">
        <v>62</v>
      </c>
      <c r="E100" s="330"/>
      <c r="F100" s="331" t="s">
        <v>722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224</v>
      </c>
      <c r="K103" s="21"/>
      <c r="O103" s="2"/>
    </row>
    <row r="104" spans="2:15" ht="27.75" customHeight="1" x14ac:dyDescent="0.25">
      <c r="B104" s="2"/>
      <c r="D104" s="322"/>
      <c r="E104" s="323"/>
      <c r="F104" s="19" t="s">
        <v>67</v>
      </c>
      <c r="G104" s="331" t="s">
        <v>1778</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53" priority="22">
      <formula>+IF($F$43="no",1,0)</formula>
    </cfRule>
  </conditionalFormatting>
  <conditionalFormatting sqref="F32:M33">
    <cfRule type="expression" dxfId="2352" priority="21">
      <formula>+IF($Q$30="NA",1,0)</formula>
    </cfRule>
  </conditionalFormatting>
  <conditionalFormatting sqref="F33:M33">
    <cfRule type="expression" dxfId="2351" priority="20">
      <formula>+IF($Q$33=0,1,0)</formula>
    </cfRule>
  </conditionalFormatting>
  <conditionalFormatting sqref="F47:M47">
    <cfRule type="expression" dxfId="2350" priority="19">
      <formula>+IF($Q$47=0,1,0)</formula>
    </cfRule>
  </conditionalFormatting>
  <conditionalFormatting sqref="F73:G73">
    <cfRule type="cellIs" dxfId="2349" priority="16" operator="equal">
      <formula>"optimo"</formula>
    </cfRule>
    <cfRule type="cellIs" dxfId="2348" priority="17" operator="equal">
      <formula>"critico"</formula>
    </cfRule>
  </conditionalFormatting>
  <conditionalFormatting sqref="H73:I73">
    <cfRule type="cellIs" dxfId="2347" priority="14" operator="equal">
      <formula>"Adecuado"</formula>
    </cfRule>
    <cfRule type="cellIs" dxfId="2346" priority="15" operator="equal">
      <formula>"en riesgo"</formula>
    </cfRule>
  </conditionalFormatting>
  <conditionalFormatting sqref="J73:K73">
    <cfRule type="cellIs" dxfId="2345" priority="12" operator="equal">
      <formula>"Adecuado"</formula>
    </cfRule>
    <cfRule type="cellIs" dxfId="2344" priority="13" operator="equal">
      <formula>"en riesgo"</formula>
    </cfRule>
  </conditionalFormatting>
  <conditionalFormatting sqref="L73:M73">
    <cfRule type="cellIs" dxfId="2343" priority="10" operator="equal">
      <formula>"optimo"</formula>
    </cfRule>
    <cfRule type="cellIs" dxfId="2342" priority="11" operator="equal">
      <formula>"critico"</formula>
    </cfRule>
  </conditionalFormatting>
  <conditionalFormatting sqref="F75:M86">
    <cfRule type="expression" dxfId="2341" priority="9">
      <formula>+IF($AK75=0,1)</formula>
    </cfRule>
  </conditionalFormatting>
  <conditionalFormatting sqref="F103:G104">
    <cfRule type="expression" dxfId="2340" priority="8">
      <formula>+IF($G$102="No",1,0)</formula>
    </cfRule>
  </conditionalFormatting>
  <conditionalFormatting sqref="F51">
    <cfRule type="expression" dxfId="2339" priority="7">
      <formula>+IF($F$43="no",1,0)</formula>
    </cfRule>
  </conditionalFormatting>
  <conditionalFormatting sqref="I51">
    <cfRule type="expression" dxfId="2338"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7">
    <tabColor rgb="FF0070C0"/>
  </sheetPr>
  <dimension ref="B1:AV113"/>
  <sheetViews>
    <sheetView topLeftCell="A67"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226</v>
      </c>
      <c r="O10" s="2"/>
    </row>
    <row r="11" spans="2:24" ht="3.95" customHeight="1" x14ac:dyDescent="0.25">
      <c r="B11" s="2"/>
      <c r="D11" s="6"/>
      <c r="O11" s="2"/>
    </row>
    <row r="12" spans="2:24" ht="36" customHeight="1" x14ac:dyDescent="0.25">
      <c r="B12" s="2"/>
      <c r="D12" s="329" t="s">
        <v>5</v>
      </c>
      <c r="E12" s="330"/>
      <c r="F12" s="331" t="s">
        <v>225</v>
      </c>
      <c r="G12" s="332"/>
      <c r="H12" s="332"/>
      <c r="I12" s="332"/>
      <c r="J12" s="332"/>
      <c r="K12" s="332"/>
      <c r="L12" s="332"/>
      <c r="M12" s="333"/>
      <c r="O12" s="2"/>
      <c r="W12" s="3" t="str">
        <f>+F23</f>
        <v>Mensual</v>
      </c>
      <c r="X12" s="3" t="str">
        <f>+F71</f>
        <v>Enero</v>
      </c>
    </row>
    <row r="13" spans="2:24" ht="3.95" customHeight="1" x14ac:dyDescent="0.25">
      <c r="B13" s="2"/>
      <c r="O13" s="2"/>
    </row>
    <row r="14" spans="2:24" ht="52.5" customHeight="1" x14ac:dyDescent="0.25">
      <c r="B14" s="2"/>
      <c r="D14" s="329" t="s">
        <v>6</v>
      </c>
      <c r="E14" s="330"/>
      <c r="F14" s="331" t="s">
        <v>827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0.17</v>
      </c>
      <c r="G22" s="328" t="s">
        <v>9</v>
      </c>
      <c r="H22" s="328"/>
      <c r="I22" s="17">
        <v>0</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828</v>
      </c>
      <c r="G59" s="335"/>
      <c r="H59" s="335"/>
      <c r="I59" s="335"/>
      <c r="J59" s="335"/>
      <c r="K59" s="335"/>
      <c r="L59" s="335"/>
      <c r="M59" s="335"/>
      <c r="O59" s="2"/>
    </row>
    <row r="60" spans="2:15" ht="30" customHeight="1" x14ac:dyDescent="0.25">
      <c r="B60" s="2"/>
      <c r="D60" s="350" t="s">
        <v>35</v>
      </c>
      <c r="E60" s="350"/>
      <c r="F60" s="335" t="s">
        <v>829</v>
      </c>
      <c r="G60" s="335"/>
      <c r="H60" s="335"/>
      <c r="I60" s="335"/>
      <c r="J60" s="335"/>
      <c r="K60" s="335"/>
      <c r="L60" s="335"/>
      <c r="M60" s="335"/>
      <c r="O60" s="2"/>
    </row>
    <row r="61" spans="2:15" ht="29.25" customHeight="1" x14ac:dyDescent="0.25">
      <c r="B61" s="2"/>
      <c r="D61" s="350" t="s">
        <v>36</v>
      </c>
      <c r="E61" s="350"/>
      <c r="F61" s="335" t="s">
        <v>830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v>5.1000000000000004E-2</v>
      </c>
      <c r="H75" s="16">
        <v>0.05</v>
      </c>
      <c r="I75" s="16">
        <v>3.1E-2</v>
      </c>
      <c r="J75" s="16">
        <v>0.03</v>
      </c>
      <c r="K75" s="16">
        <v>1E-3</v>
      </c>
      <c r="L75" s="16" t="s">
        <v>500</v>
      </c>
      <c r="M75" s="16">
        <v>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5.1000000000000004E-2</v>
      </c>
      <c r="H76" s="16">
        <v>0.05</v>
      </c>
      <c r="I76" s="16">
        <v>3.1E-2</v>
      </c>
      <c r="J76" s="16">
        <v>0.03</v>
      </c>
      <c r="K76" s="16">
        <v>1E-3</v>
      </c>
      <c r="L76" s="16" t="s">
        <v>500</v>
      </c>
      <c r="M76" s="16">
        <v>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5.1000000000000004E-2</v>
      </c>
      <c r="H77" s="16">
        <v>0.05</v>
      </c>
      <c r="I77" s="16">
        <v>3.1E-2</v>
      </c>
      <c r="J77" s="16">
        <v>0.03</v>
      </c>
      <c r="K77" s="16">
        <v>1E-3</v>
      </c>
      <c r="L77" s="16" t="s">
        <v>500</v>
      </c>
      <c r="M77" s="16">
        <v>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5.1000000000000004E-2</v>
      </c>
      <c r="H78" s="16">
        <v>0.05</v>
      </c>
      <c r="I78" s="16">
        <v>3.1E-2</v>
      </c>
      <c r="J78" s="16">
        <v>0.03</v>
      </c>
      <c r="K78" s="16">
        <v>1E-3</v>
      </c>
      <c r="L78" s="16" t="s">
        <v>500</v>
      </c>
      <c r="M78" s="16">
        <v>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5.1000000000000004E-2</v>
      </c>
      <c r="H79" s="16">
        <v>0.05</v>
      </c>
      <c r="I79" s="16">
        <v>3.1E-2</v>
      </c>
      <c r="J79" s="16">
        <v>0.03</v>
      </c>
      <c r="K79" s="16">
        <v>1E-3</v>
      </c>
      <c r="L79" s="16" t="s">
        <v>500</v>
      </c>
      <c r="M79" s="16">
        <v>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5.1000000000000004E-2</v>
      </c>
      <c r="H80" s="16">
        <v>0.05</v>
      </c>
      <c r="I80" s="16">
        <v>3.1E-2</v>
      </c>
      <c r="J80" s="16">
        <v>0.03</v>
      </c>
      <c r="K80" s="16">
        <v>1E-3</v>
      </c>
      <c r="L80" s="16" t="s">
        <v>500</v>
      </c>
      <c r="M80" s="16">
        <v>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5.1000000000000004E-2</v>
      </c>
      <c r="H81" s="16">
        <v>0.05</v>
      </c>
      <c r="I81" s="16">
        <v>3.1E-2</v>
      </c>
      <c r="J81" s="16">
        <v>0.03</v>
      </c>
      <c r="K81" s="16">
        <v>1E-3</v>
      </c>
      <c r="L81" s="16" t="s">
        <v>500</v>
      </c>
      <c r="M81" s="16">
        <v>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5.1000000000000004E-2</v>
      </c>
      <c r="H82" s="16">
        <v>0.05</v>
      </c>
      <c r="I82" s="16">
        <v>3.1E-2</v>
      </c>
      <c r="J82" s="16">
        <v>0.03</v>
      </c>
      <c r="K82" s="16">
        <v>1E-3</v>
      </c>
      <c r="L82" s="16" t="s">
        <v>500</v>
      </c>
      <c r="M82" s="16">
        <v>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5.1000000000000004E-2</v>
      </c>
      <c r="H83" s="16">
        <v>0.05</v>
      </c>
      <c r="I83" s="16">
        <v>3.1E-2</v>
      </c>
      <c r="J83" s="16">
        <v>0.03</v>
      </c>
      <c r="K83" s="16">
        <v>1E-3</v>
      </c>
      <c r="L83" s="16" t="s">
        <v>500</v>
      </c>
      <c r="M83" s="16">
        <v>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5.1000000000000004E-2</v>
      </c>
      <c r="H84" s="16">
        <v>0.05</v>
      </c>
      <c r="I84" s="16">
        <v>3.1E-2</v>
      </c>
      <c r="J84" s="16">
        <v>0.03</v>
      </c>
      <c r="K84" s="16">
        <v>1E-3</v>
      </c>
      <c r="L84" s="16" t="s">
        <v>500</v>
      </c>
      <c r="M84" s="16">
        <v>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5.1000000000000004E-2</v>
      </c>
      <c r="H85" s="16">
        <v>0.05</v>
      </c>
      <c r="I85" s="16">
        <v>3.1E-2</v>
      </c>
      <c r="J85" s="16">
        <v>0.03</v>
      </c>
      <c r="K85" s="16">
        <v>1E-3</v>
      </c>
      <c r="L85" s="16" t="s">
        <v>500</v>
      </c>
      <c r="M85" s="16">
        <v>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5.1000000000000004E-2</v>
      </c>
      <c r="H86" s="16">
        <v>0.05</v>
      </c>
      <c r="I86" s="16">
        <v>3.1E-2</v>
      </c>
      <c r="J86" s="16">
        <v>0.03</v>
      </c>
      <c r="K86" s="16">
        <v>1E-3</v>
      </c>
      <c r="L86" s="16" t="s">
        <v>500</v>
      </c>
      <c r="M86" s="16">
        <v>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13" customHeight="1" x14ac:dyDescent="0.25">
      <c r="B88" s="2"/>
      <c r="D88" s="329" t="s">
        <v>59</v>
      </c>
      <c r="E88" s="330"/>
      <c r="F88" s="411" t="s">
        <v>1780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805</v>
      </c>
      <c r="G97" s="335"/>
      <c r="H97" s="335"/>
      <c r="I97" s="335"/>
      <c r="J97" s="335"/>
      <c r="K97" s="335"/>
      <c r="L97" s="335"/>
      <c r="M97" s="335"/>
      <c r="O97" s="2"/>
    </row>
    <row r="98" spans="2:15" ht="42" customHeight="1" x14ac:dyDescent="0.25">
      <c r="B98" s="2"/>
      <c r="D98" s="350" t="s">
        <v>36</v>
      </c>
      <c r="E98" s="350"/>
      <c r="F98" s="335" t="s">
        <v>805</v>
      </c>
      <c r="G98" s="335"/>
      <c r="H98" s="335"/>
      <c r="I98" s="335"/>
      <c r="J98" s="335"/>
      <c r="K98" s="335"/>
      <c r="L98" s="335"/>
      <c r="M98" s="335"/>
      <c r="O98" s="2"/>
    </row>
    <row r="99" spans="2:15" ht="3.95" customHeight="1" x14ac:dyDescent="0.25">
      <c r="B99" s="2"/>
      <c r="O99" s="2"/>
    </row>
    <row r="100" spans="2:15" ht="192.75" customHeight="1" x14ac:dyDescent="0.25">
      <c r="B100" s="2"/>
      <c r="D100" s="329" t="s">
        <v>62</v>
      </c>
      <c r="E100" s="330"/>
      <c r="F100" s="331" t="s">
        <v>722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226</v>
      </c>
      <c r="K103" s="21"/>
      <c r="O103" s="2"/>
    </row>
    <row r="104" spans="2:15" ht="27.75" customHeight="1" x14ac:dyDescent="0.25">
      <c r="B104" s="2"/>
      <c r="D104" s="322"/>
      <c r="E104" s="323"/>
      <c r="F104" s="19" t="s">
        <v>67</v>
      </c>
      <c r="G104" s="331" t="s">
        <v>1781</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37" priority="22">
      <formula>+IF($F$43="no",1,0)</formula>
    </cfRule>
  </conditionalFormatting>
  <conditionalFormatting sqref="F32:M33">
    <cfRule type="expression" dxfId="2336" priority="21">
      <formula>+IF($Q$30="NA",1,0)</formula>
    </cfRule>
  </conditionalFormatting>
  <conditionalFormatting sqref="F33:M33">
    <cfRule type="expression" dxfId="2335" priority="20">
      <formula>+IF($Q$33=0,1,0)</formula>
    </cfRule>
  </conditionalFormatting>
  <conditionalFormatting sqref="F47:M47">
    <cfRule type="expression" dxfId="2334" priority="19">
      <formula>+IF($Q$47=0,1,0)</formula>
    </cfRule>
  </conditionalFormatting>
  <conditionalFormatting sqref="F73:G73">
    <cfRule type="cellIs" dxfId="2333" priority="16" operator="equal">
      <formula>"optimo"</formula>
    </cfRule>
    <cfRule type="cellIs" dxfId="2332" priority="17" operator="equal">
      <formula>"critico"</formula>
    </cfRule>
  </conditionalFormatting>
  <conditionalFormatting sqref="H73:I73">
    <cfRule type="cellIs" dxfId="2331" priority="14" operator="equal">
      <formula>"Adecuado"</formula>
    </cfRule>
    <cfRule type="cellIs" dxfId="2330" priority="15" operator="equal">
      <formula>"en riesgo"</formula>
    </cfRule>
  </conditionalFormatting>
  <conditionalFormatting sqref="J73:K73">
    <cfRule type="cellIs" dxfId="2329" priority="12" operator="equal">
      <formula>"Adecuado"</formula>
    </cfRule>
    <cfRule type="cellIs" dxfId="2328" priority="13" operator="equal">
      <formula>"en riesgo"</formula>
    </cfRule>
  </conditionalFormatting>
  <conditionalFormatting sqref="L73:M73">
    <cfRule type="cellIs" dxfId="2327" priority="10" operator="equal">
      <formula>"optimo"</formula>
    </cfRule>
    <cfRule type="cellIs" dxfId="2326" priority="11" operator="equal">
      <formula>"critico"</formula>
    </cfRule>
  </conditionalFormatting>
  <conditionalFormatting sqref="F75:M86">
    <cfRule type="expression" dxfId="2325" priority="9">
      <formula>+IF($AK75=0,1)</formula>
    </cfRule>
  </conditionalFormatting>
  <conditionalFormatting sqref="F103:G104">
    <cfRule type="expression" dxfId="2324" priority="8">
      <formula>+IF($G$102="No",1,0)</formula>
    </cfRule>
  </conditionalFormatting>
  <conditionalFormatting sqref="F51">
    <cfRule type="expression" dxfId="2323" priority="7">
      <formula>+IF($F$43="no",1,0)</formula>
    </cfRule>
  </conditionalFormatting>
  <conditionalFormatting sqref="I51">
    <cfRule type="expression" dxfId="2322"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8">
    <tabColor rgb="FF0070C0"/>
  </sheetPr>
  <dimension ref="B1:AV113"/>
  <sheetViews>
    <sheetView topLeftCell="A55"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228</v>
      </c>
      <c r="O10" s="2"/>
    </row>
    <row r="11" spans="2:24" ht="3.95" customHeight="1" x14ac:dyDescent="0.25">
      <c r="B11" s="2"/>
      <c r="D11" s="6"/>
      <c r="O11" s="2"/>
    </row>
    <row r="12" spans="2:24" ht="36" customHeight="1" x14ac:dyDescent="0.25">
      <c r="B12" s="2"/>
      <c r="D12" s="329" t="s">
        <v>5</v>
      </c>
      <c r="E12" s="330"/>
      <c r="F12" s="331" t="s">
        <v>227</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822</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823</v>
      </c>
      <c r="G59" s="335"/>
      <c r="H59" s="335"/>
      <c r="I59" s="335"/>
      <c r="J59" s="335"/>
      <c r="K59" s="335"/>
      <c r="L59" s="335"/>
      <c r="M59" s="335"/>
      <c r="O59" s="2"/>
    </row>
    <row r="60" spans="2:15" ht="30" customHeight="1" x14ac:dyDescent="0.25">
      <c r="B60" s="2"/>
      <c r="D60" s="350" t="s">
        <v>35</v>
      </c>
      <c r="E60" s="350"/>
      <c r="F60" s="335" t="s">
        <v>824</v>
      </c>
      <c r="G60" s="335"/>
      <c r="H60" s="335"/>
      <c r="I60" s="335"/>
      <c r="J60" s="335"/>
      <c r="K60" s="335"/>
      <c r="L60" s="335"/>
      <c r="M60" s="335"/>
      <c r="O60" s="2"/>
    </row>
    <row r="61" spans="2:15" ht="29.25" customHeight="1" x14ac:dyDescent="0.25">
      <c r="B61" s="2"/>
      <c r="D61" s="350" t="s">
        <v>36</v>
      </c>
      <c r="E61" s="350"/>
      <c r="F61" s="335" t="s">
        <v>825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0.69899999999999995</v>
      </c>
      <c r="H75" s="16">
        <v>0.7</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0.69899999999999995</v>
      </c>
      <c r="H76" s="16">
        <v>0.7</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0.69899999999999995</v>
      </c>
      <c r="H77" s="16">
        <v>0.7</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0.69899999999999995</v>
      </c>
      <c r="H78" s="16">
        <v>0.7</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0.69899999999999995</v>
      </c>
      <c r="H79" s="16">
        <v>0.7</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0.69899999999999995</v>
      </c>
      <c r="H80" s="16">
        <v>0.7</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0.69899999999999995</v>
      </c>
      <c r="H81" s="16">
        <v>0.7</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0.69899999999999995</v>
      </c>
      <c r="H82" s="16">
        <v>0.7</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0.69899999999999995</v>
      </c>
      <c r="H83" s="16">
        <v>0.7</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0.69899999999999995</v>
      </c>
      <c r="H84" s="16">
        <v>0.7</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0.69899999999999995</v>
      </c>
      <c r="H85" s="16">
        <v>0.7</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0.69899999999999995</v>
      </c>
      <c r="H86" s="16">
        <v>0.7</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81.75" customHeight="1" x14ac:dyDescent="0.25">
      <c r="B88" s="2"/>
      <c r="D88" s="329" t="s">
        <v>59</v>
      </c>
      <c r="E88" s="330"/>
      <c r="F88" s="331" t="s">
        <v>1782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826</v>
      </c>
      <c r="G97" s="335"/>
      <c r="H97" s="335"/>
      <c r="I97" s="335"/>
      <c r="J97" s="335"/>
      <c r="K97" s="335"/>
      <c r="L97" s="335"/>
      <c r="M97" s="335"/>
      <c r="O97" s="2"/>
    </row>
    <row r="98" spans="2:15" ht="42" customHeight="1" x14ac:dyDescent="0.25">
      <c r="B98" s="2"/>
      <c r="D98" s="350" t="s">
        <v>36</v>
      </c>
      <c r="E98" s="350"/>
      <c r="F98" s="335" t="s">
        <v>826</v>
      </c>
      <c r="G98" s="335"/>
      <c r="H98" s="335"/>
      <c r="I98" s="335"/>
      <c r="J98" s="335"/>
      <c r="K98" s="335"/>
      <c r="L98" s="335"/>
      <c r="M98" s="335"/>
      <c r="O98" s="2"/>
    </row>
    <row r="99" spans="2:15" ht="3.95" customHeight="1" x14ac:dyDescent="0.25">
      <c r="B99" s="2"/>
      <c r="O99" s="2"/>
    </row>
    <row r="100" spans="2:15" ht="243.75" customHeight="1" x14ac:dyDescent="0.25">
      <c r="B100" s="2"/>
      <c r="D100" s="329" t="s">
        <v>62</v>
      </c>
      <c r="E100" s="330"/>
      <c r="F100" s="331" t="s">
        <v>731</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228</v>
      </c>
      <c r="K103" s="21"/>
      <c r="O103" s="2"/>
    </row>
    <row r="104" spans="2:15" ht="27.75" customHeight="1" x14ac:dyDescent="0.25">
      <c r="B104" s="2"/>
      <c r="D104" s="322"/>
      <c r="E104" s="323"/>
      <c r="F104" s="19" t="s">
        <v>67</v>
      </c>
      <c r="G104" s="331" t="s">
        <v>227</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21" priority="22">
      <formula>+IF($F$43="no",1,0)</formula>
    </cfRule>
  </conditionalFormatting>
  <conditionalFormatting sqref="F32:M33">
    <cfRule type="expression" dxfId="2320" priority="21">
      <formula>+IF($Q$30="NA",1,0)</formula>
    </cfRule>
  </conditionalFormatting>
  <conditionalFormatting sqref="F33:M33">
    <cfRule type="expression" dxfId="2319" priority="20">
      <formula>+IF($Q$33=0,1,0)</formula>
    </cfRule>
  </conditionalFormatting>
  <conditionalFormatting sqref="F47:M47">
    <cfRule type="expression" dxfId="2318" priority="19">
      <formula>+IF($Q$47=0,1,0)</formula>
    </cfRule>
  </conditionalFormatting>
  <conditionalFormatting sqref="F73:G73">
    <cfRule type="cellIs" dxfId="2317" priority="16" operator="equal">
      <formula>"optimo"</formula>
    </cfRule>
    <cfRule type="cellIs" dxfId="2316" priority="17" operator="equal">
      <formula>"critico"</formula>
    </cfRule>
  </conditionalFormatting>
  <conditionalFormatting sqref="H73:I73">
    <cfRule type="cellIs" dxfId="2315" priority="14" operator="equal">
      <formula>"Adecuado"</formula>
    </cfRule>
    <cfRule type="cellIs" dxfId="2314" priority="15" operator="equal">
      <formula>"en riesgo"</formula>
    </cfRule>
  </conditionalFormatting>
  <conditionalFormatting sqref="J73:K73">
    <cfRule type="cellIs" dxfId="2313" priority="12" operator="equal">
      <formula>"Adecuado"</formula>
    </cfRule>
    <cfRule type="cellIs" dxfId="2312" priority="13" operator="equal">
      <formula>"en riesgo"</formula>
    </cfRule>
  </conditionalFormatting>
  <conditionalFormatting sqref="L73:M73">
    <cfRule type="cellIs" dxfId="2311" priority="10" operator="equal">
      <formula>"optimo"</formula>
    </cfRule>
    <cfRule type="cellIs" dxfId="2310" priority="11" operator="equal">
      <formula>"critico"</formula>
    </cfRule>
  </conditionalFormatting>
  <conditionalFormatting sqref="F75:M86">
    <cfRule type="expression" dxfId="2309" priority="9">
      <formula>+IF($AK75=0,1)</formula>
    </cfRule>
  </conditionalFormatting>
  <conditionalFormatting sqref="F103:G104">
    <cfRule type="expression" dxfId="2308" priority="8">
      <formula>+IF($G$102="No",1,0)</formula>
    </cfRule>
  </conditionalFormatting>
  <conditionalFormatting sqref="F51">
    <cfRule type="expression" dxfId="2307" priority="7">
      <formula>+IF($F$43="no",1,0)</formula>
    </cfRule>
  </conditionalFormatting>
  <conditionalFormatting sqref="I51">
    <cfRule type="expression" dxfId="2306"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9">
    <tabColor rgb="FF0070C0"/>
  </sheetPr>
  <dimension ref="B1:AV113"/>
  <sheetViews>
    <sheetView topLeftCell="A55"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230</v>
      </c>
      <c r="O10" s="2"/>
    </row>
    <row r="11" spans="2:24" ht="3.95" customHeight="1" x14ac:dyDescent="0.25">
      <c r="B11" s="2"/>
      <c r="D11" s="6"/>
      <c r="O11" s="2"/>
    </row>
    <row r="12" spans="2:24" ht="36" customHeight="1" x14ac:dyDescent="0.25">
      <c r="B12" s="2"/>
      <c r="D12" s="329" t="s">
        <v>5</v>
      </c>
      <c r="E12" s="330"/>
      <c r="F12" s="331" t="s">
        <v>229</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817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0.7</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685</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6.75" customHeight="1" x14ac:dyDescent="0.25">
      <c r="B59" s="2"/>
      <c r="D59" s="328" t="s">
        <v>34</v>
      </c>
      <c r="E59" s="328"/>
      <c r="F59" s="335" t="s">
        <v>818</v>
      </c>
      <c r="G59" s="335"/>
      <c r="H59" s="335"/>
      <c r="I59" s="335"/>
      <c r="J59" s="335"/>
      <c r="K59" s="335"/>
      <c r="L59" s="335"/>
      <c r="M59" s="335"/>
      <c r="O59" s="2"/>
    </row>
    <row r="60" spans="2:15" ht="30" customHeight="1" x14ac:dyDescent="0.25">
      <c r="B60" s="2"/>
      <c r="D60" s="350" t="s">
        <v>35</v>
      </c>
      <c r="E60" s="350"/>
      <c r="F60" s="335" t="s">
        <v>819</v>
      </c>
      <c r="G60" s="335"/>
      <c r="H60" s="335"/>
      <c r="I60" s="335"/>
      <c r="J60" s="335"/>
      <c r="K60" s="335"/>
      <c r="L60" s="335"/>
      <c r="M60" s="335"/>
      <c r="O60" s="2"/>
    </row>
    <row r="61" spans="2:15" ht="29.25" customHeight="1" x14ac:dyDescent="0.25">
      <c r="B61" s="2"/>
      <c r="D61" s="350" t="s">
        <v>36</v>
      </c>
      <c r="E61" s="350"/>
      <c r="F61" s="335" t="s">
        <v>820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1.9E-2</v>
      </c>
      <c r="H75" s="16">
        <v>0.02</v>
      </c>
      <c r="I75" s="16">
        <v>4.9000000000000002E-2</v>
      </c>
      <c r="J75" s="16">
        <v>0.05</v>
      </c>
      <c r="K75" s="16">
        <v>7.9000000000000001E-2</v>
      </c>
      <c r="L75" s="16">
        <v>0.08</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8.8999999999999996E-2</v>
      </c>
      <c r="H76" s="16">
        <v>0.09</v>
      </c>
      <c r="I76" s="16">
        <v>0.129</v>
      </c>
      <c r="J76" s="16">
        <v>0.13</v>
      </c>
      <c r="K76" s="16">
        <v>0.159</v>
      </c>
      <c r="L76" s="16">
        <v>0.16</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0.16900000000000001</v>
      </c>
      <c r="H77" s="16">
        <v>0.17</v>
      </c>
      <c r="I77" s="16">
        <v>0.20899999999999999</v>
      </c>
      <c r="J77" s="16">
        <v>0.21</v>
      </c>
      <c r="K77" s="16">
        <v>0.23899999999999999</v>
      </c>
      <c r="L77" s="16">
        <v>0.24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0.249</v>
      </c>
      <c r="H78" s="16">
        <v>0.25</v>
      </c>
      <c r="I78" s="16">
        <v>0.28899999999999998</v>
      </c>
      <c r="J78" s="16">
        <v>0.28999999999999998</v>
      </c>
      <c r="K78" s="16">
        <v>0.31900000000000001</v>
      </c>
      <c r="L78" s="16">
        <v>0.32</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0.309</v>
      </c>
      <c r="H79" s="16">
        <v>0.31</v>
      </c>
      <c r="I79" s="16">
        <v>0.36899999999999999</v>
      </c>
      <c r="J79" s="16">
        <v>0.37</v>
      </c>
      <c r="K79" s="16">
        <v>0.39900000000000002</v>
      </c>
      <c r="L79" s="16">
        <v>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0.38900000000000001</v>
      </c>
      <c r="H80" s="16">
        <v>0.39</v>
      </c>
      <c r="I80" s="16">
        <v>0.44900000000000001</v>
      </c>
      <c r="J80" s="16">
        <v>0.45</v>
      </c>
      <c r="K80" s="16">
        <v>0.47899999999999998</v>
      </c>
      <c r="L80" s="16">
        <v>0.48</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0.499</v>
      </c>
      <c r="H81" s="16">
        <v>0.5</v>
      </c>
      <c r="I81" s="16">
        <v>0.52900000000000003</v>
      </c>
      <c r="J81" s="16">
        <v>0.53</v>
      </c>
      <c r="K81" s="16">
        <v>0.55900000000000005</v>
      </c>
      <c r="L81" s="16">
        <v>0.56000000000000005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0.57899999999999996</v>
      </c>
      <c r="H82" s="16">
        <v>0.57999999999999996</v>
      </c>
      <c r="I82" s="16">
        <v>0.60899999999999999</v>
      </c>
      <c r="J82" s="16">
        <v>0.61</v>
      </c>
      <c r="K82" s="16">
        <v>0.63900000000000001</v>
      </c>
      <c r="L82" s="16">
        <v>0.64</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0.65900000000000003</v>
      </c>
      <c r="H83" s="16">
        <v>0.66</v>
      </c>
      <c r="I83" s="16">
        <v>0.68899999999999995</v>
      </c>
      <c r="J83" s="16">
        <v>0.69</v>
      </c>
      <c r="K83" s="16">
        <v>0.71899999999999997</v>
      </c>
      <c r="L83" s="16">
        <v>0.72</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0.71899999999999997</v>
      </c>
      <c r="H84" s="16">
        <v>0.72</v>
      </c>
      <c r="I84" s="16">
        <v>0.75900000000000001</v>
      </c>
      <c r="J84" s="16">
        <v>0.76</v>
      </c>
      <c r="K84" s="16">
        <v>0.79900000000000004</v>
      </c>
      <c r="L84" s="16">
        <v>0.8</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0.79900000000000004</v>
      </c>
      <c r="H85" s="16">
        <v>0.8</v>
      </c>
      <c r="I85" s="16">
        <v>0.83899999999999997</v>
      </c>
      <c r="J85" s="16">
        <v>0.84</v>
      </c>
      <c r="K85" s="16">
        <v>0.879</v>
      </c>
      <c r="L85" s="16">
        <v>0.88</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0.879</v>
      </c>
      <c r="H86" s="16">
        <v>0.88</v>
      </c>
      <c r="I86" s="16">
        <v>0.91900000000000004</v>
      </c>
      <c r="J86" s="16">
        <v>0.92</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821</v>
      </c>
      <c r="G97" s="335"/>
      <c r="H97" s="335"/>
      <c r="I97" s="335"/>
      <c r="J97" s="335"/>
      <c r="K97" s="335"/>
      <c r="L97" s="335"/>
      <c r="M97" s="335"/>
      <c r="O97" s="2"/>
    </row>
    <row r="98" spans="2:15" ht="42" customHeight="1" x14ac:dyDescent="0.25">
      <c r="B98" s="2"/>
      <c r="D98" s="350" t="s">
        <v>36</v>
      </c>
      <c r="E98" s="350"/>
      <c r="F98" s="335" t="s">
        <v>821</v>
      </c>
      <c r="G98" s="335"/>
      <c r="H98" s="335"/>
      <c r="I98" s="335"/>
      <c r="J98" s="335"/>
      <c r="K98" s="335"/>
      <c r="L98" s="335"/>
      <c r="M98" s="335"/>
      <c r="O98" s="2"/>
    </row>
    <row r="99" spans="2:15" ht="3.95" customHeight="1" x14ac:dyDescent="0.25">
      <c r="B99" s="2"/>
      <c r="O99" s="2"/>
    </row>
    <row r="100" spans="2:15" ht="82.5" customHeight="1" x14ac:dyDescent="0.25">
      <c r="B100" s="2"/>
      <c r="D100" s="329" t="s">
        <v>62</v>
      </c>
      <c r="E100" s="330"/>
      <c r="F100" s="331" t="s">
        <v>735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232</v>
      </c>
      <c r="K103" s="21"/>
      <c r="O103" s="2"/>
    </row>
    <row r="104" spans="2:15" ht="27.75" customHeight="1" x14ac:dyDescent="0.25">
      <c r="B104" s="2"/>
      <c r="D104" s="322"/>
      <c r="E104" s="323"/>
      <c r="F104" s="19" t="s">
        <v>67</v>
      </c>
      <c r="G104" s="331" t="s">
        <v>1783</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305" priority="31">
      <formula>+IF($F$43="no",1,0)</formula>
    </cfRule>
  </conditionalFormatting>
  <conditionalFormatting sqref="F32:M33">
    <cfRule type="expression" dxfId="2304" priority="30">
      <formula>+IF($Q$30="NA",1,0)</formula>
    </cfRule>
  </conditionalFormatting>
  <conditionalFormatting sqref="F33:M33">
    <cfRule type="expression" dxfId="2303" priority="29">
      <formula>+IF($Q$33=0,1,0)</formula>
    </cfRule>
  </conditionalFormatting>
  <conditionalFormatting sqref="F47:M47">
    <cfRule type="expression" dxfId="2302" priority="28">
      <formula>+IF($Q$47=0,1,0)</formula>
    </cfRule>
  </conditionalFormatting>
  <conditionalFormatting sqref="F73:G73">
    <cfRule type="cellIs" dxfId="2301" priority="14" operator="equal">
      <formula>"optimo"</formula>
    </cfRule>
    <cfRule type="cellIs" dxfId="2300" priority="15" operator="equal">
      <formula>"critico"</formula>
    </cfRule>
  </conditionalFormatting>
  <conditionalFormatting sqref="H73:I73">
    <cfRule type="cellIs" dxfId="2299" priority="12" operator="equal">
      <formula>"Adecuado"</formula>
    </cfRule>
    <cfRule type="cellIs" dxfId="2298" priority="13" operator="equal">
      <formula>"en riesgo"</formula>
    </cfRule>
  </conditionalFormatting>
  <conditionalFormatting sqref="J73:K73">
    <cfRule type="cellIs" dxfId="2297" priority="10" operator="equal">
      <formula>"Adecuado"</formula>
    </cfRule>
    <cfRule type="cellIs" dxfId="2296" priority="11" operator="equal">
      <formula>"en riesgo"</formula>
    </cfRule>
  </conditionalFormatting>
  <conditionalFormatting sqref="L73:M73">
    <cfRule type="cellIs" dxfId="2295" priority="8" operator="equal">
      <formula>"optimo"</formula>
    </cfRule>
    <cfRule type="cellIs" dxfId="2294" priority="9" operator="equal">
      <formula>"critico"</formula>
    </cfRule>
  </conditionalFormatting>
  <conditionalFormatting sqref="F75:M86">
    <cfRule type="expression" dxfId="2293" priority="7">
      <formula>+IF($AK75=0,1)</formula>
    </cfRule>
  </conditionalFormatting>
  <conditionalFormatting sqref="F103:G104">
    <cfRule type="expression" dxfId="2292" priority="6">
      <formula>+IF($G$102="No",1,0)</formula>
    </cfRule>
  </conditionalFormatting>
  <conditionalFormatting sqref="F51">
    <cfRule type="expression" dxfId="2291" priority="5">
      <formula>+IF($F$43="no",1,0)</formula>
    </cfRule>
  </conditionalFormatting>
  <conditionalFormatting sqref="I51">
    <cfRule type="expression" dxfId="2290"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0">
    <tabColor rgb="FF0070C0"/>
  </sheetPr>
  <dimension ref="B1:AV113"/>
  <sheetViews>
    <sheetView topLeftCell="A58"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232</v>
      </c>
      <c r="O10" s="2"/>
    </row>
    <row r="11" spans="2:24" ht="3.95" customHeight="1" x14ac:dyDescent="0.25">
      <c r="B11" s="2"/>
      <c r="D11" s="6"/>
      <c r="O11" s="2"/>
    </row>
    <row r="12" spans="2:24" ht="36" customHeight="1" x14ac:dyDescent="0.25">
      <c r="B12" s="2"/>
      <c r="D12" s="329" t="s">
        <v>5</v>
      </c>
      <c r="E12" s="330"/>
      <c r="F12" s="331" t="s">
        <v>231</v>
      </c>
      <c r="G12" s="332"/>
      <c r="H12" s="332"/>
      <c r="I12" s="332"/>
      <c r="J12" s="332"/>
      <c r="K12" s="332"/>
      <c r="L12" s="332"/>
      <c r="M12" s="333"/>
      <c r="O12" s="2"/>
      <c r="W12" s="3" t="str">
        <f>+F23</f>
        <v xml:space="preserve">Anual </v>
      </c>
      <c r="X12" s="3" t="str">
        <f>+F71</f>
        <v>Diciembre</v>
      </c>
    </row>
    <row r="13" spans="2:24" ht="3.95" customHeight="1" x14ac:dyDescent="0.25">
      <c r="B13" s="2"/>
      <c r="O13" s="2"/>
    </row>
    <row r="14" spans="2:24" ht="39.75" customHeight="1" x14ac:dyDescent="0.25">
      <c r="B14" s="2"/>
      <c r="D14" s="329" t="s">
        <v>6</v>
      </c>
      <c r="E14" s="330"/>
      <c r="F14" s="331" t="s">
        <v>811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0.96</v>
      </c>
      <c r="G22" s="328" t="s">
        <v>9</v>
      </c>
      <c r="H22" s="328"/>
      <c r="I22" s="17">
        <v>0.94</v>
      </c>
      <c r="K22" s="328" t="s">
        <v>10</v>
      </c>
      <c r="L22" s="328"/>
      <c r="M22" s="9" t="s">
        <v>496</v>
      </c>
      <c r="O22" s="2"/>
    </row>
    <row r="23" spans="2:17" ht="19.5" customHeight="1" x14ac:dyDescent="0.25">
      <c r="B23" s="2"/>
      <c r="D23" s="328" t="s">
        <v>11</v>
      </c>
      <c r="E23" s="328"/>
      <c r="F23" s="4" t="s">
        <v>812</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3.25" customHeight="1" x14ac:dyDescent="0.25">
      <c r="B59" s="2"/>
      <c r="D59" s="328" t="s">
        <v>34</v>
      </c>
      <c r="E59" s="328"/>
      <c r="F59" s="335" t="s">
        <v>813</v>
      </c>
      <c r="G59" s="335"/>
      <c r="H59" s="335"/>
      <c r="I59" s="335"/>
      <c r="J59" s="335"/>
      <c r="K59" s="335"/>
      <c r="L59" s="335"/>
      <c r="M59" s="335"/>
      <c r="O59" s="2"/>
    </row>
    <row r="60" spans="2:15" ht="40.5" customHeight="1" x14ac:dyDescent="0.25">
      <c r="B60" s="2"/>
      <c r="D60" s="350" t="s">
        <v>35</v>
      </c>
      <c r="E60" s="350"/>
      <c r="F60" s="335" t="s">
        <v>814</v>
      </c>
      <c r="G60" s="335"/>
      <c r="H60" s="335"/>
      <c r="I60" s="335"/>
      <c r="J60" s="335"/>
      <c r="K60" s="335"/>
      <c r="L60" s="335"/>
      <c r="M60" s="335"/>
      <c r="O60" s="2"/>
    </row>
    <row r="61" spans="2:15" ht="24" customHeight="1" x14ac:dyDescent="0.25">
      <c r="B61" s="2"/>
      <c r="D61" s="350" t="s">
        <v>36</v>
      </c>
      <c r="E61" s="350"/>
      <c r="F61" s="335" t="s">
        <v>815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t="str">
        <f>+IFERROR(VLOOKUP(F23,base!$A$1:$B$8,2,FALSE),"")</f>
        <v/>
      </c>
    </row>
    <row r="70" spans="2:37" ht="3.95" customHeight="1" x14ac:dyDescent="0.25">
      <c r="B70" s="2"/>
      <c r="D70" s="7"/>
      <c r="E70" s="7"/>
      <c r="O70" s="2"/>
    </row>
    <row r="71" spans="2:37" ht="18.75" customHeight="1" x14ac:dyDescent="0.25">
      <c r="B71" s="2"/>
      <c r="D71" s="334" t="s">
        <v>39</v>
      </c>
      <c r="E71" s="334"/>
      <c r="F71" s="4" t="s">
        <v>58</v>
      </c>
      <c r="G71" s="3">
        <v>12</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0</v>
      </c>
      <c r="AH83" s="3">
        <f>+IF(AG83=0,0,IF(AG83=1,(SUM($AG$75:AG83)-1),1))</f>
        <v>0</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0</v>
      </c>
      <c r="AH84" s="3">
        <f>+IF(AG84=0,0,IF(AG84=1,(SUM($AG$75:AG84)-1),1))</f>
        <v>0</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0</v>
      </c>
      <c r="AH85" s="3">
        <f>+IF(AG85=0,0,IF(AG85=1,(SUM($AG$75:AG85)-1),1))</f>
        <v>0</v>
      </c>
      <c r="AI85" s="3">
        <f t="shared" si="1"/>
        <v>0</v>
      </c>
      <c r="AJ85" s="3">
        <f t="shared" si="2"/>
        <v>0</v>
      </c>
      <c r="AK85" s="3">
        <f t="shared" si="3"/>
        <v>0</v>
      </c>
    </row>
    <row r="86" spans="2:37" x14ac:dyDescent="0.25">
      <c r="B86" s="2"/>
      <c r="D86" s="351" t="s">
        <v>58</v>
      </c>
      <c r="E86" s="351"/>
      <c r="F86" s="16" t="s">
        <v>500</v>
      </c>
      <c r="G86" s="16">
        <v>0.89900000000000002</v>
      </c>
      <c r="H86" s="16">
        <v>0.9</v>
      </c>
      <c r="I86" s="16">
        <v>0.91900000000000004</v>
      </c>
      <c r="J86" s="16">
        <v>0.92</v>
      </c>
      <c r="K86" s="16">
        <v>0.93899999999999995</v>
      </c>
      <c r="L86" s="16">
        <v>0.94</v>
      </c>
      <c r="M86" s="16" t="s">
        <v>500</v>
      </c>
      <c r="O86" s="2"/>
      <c r="AE86" s="3" t="s">
        <v>58</v>
      </c>
      <c r="AF86" s="65">
        <v>12</v>
      </c>
      <c r="AG86" s="3">
        <f t="shared" si="0"/>
        <v>1</v>
      </c>
      <c r="AH86" s="3">
        <f>+IF(AG86=0,0,IF(AG86=1,(SUM($AG$75:AG86)-1),1))</f>
        <v>0</v>
      </c>
      <c r="AI86" s="3">
        <f t="shared" si="1"/>
        <v>0</v>
      </c>
      <c r="AJ86" s="3">
        <f t="shared" si="2"/>
        <v>1</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816</v>
      </c>
      <c r="G97" s="335"/>
      <c r="H97" s="335"/>
      <c r="I97" s="335"/>
      <c r="J97" s="335"/>
      <c r="K97" s="335"/>
      <c r="L97" s="335"/>
      <c r="M97" s="335"/>
      <c r="O97" s="2"/>
    </row>
    <row r="98" spans="2:15" ht="42" customHeight="1" x14ac:dyDescent="0.25">
      <c r="B98" s="2"/>
      <c r="D98" s="350" t="s">
        <v>36</v>
      </c>
      <c r="E98" s="350"/>
      <c r="F98" s="335" t="s">
        <v>816</v>
      </c>
      <c r="G98" s="335"/>
      <c r="H98" s="335"/>
      <c r="I98" s="335"/>
      <c r="J98" s="335"/>
      <c r="K98" s="335"/>
      <c r="L98" s="335"/>
      <c r="M98" s="335"/>
      <c r="O98" s="2"/>
    </row>
    <row r="99" spans="2:15" ht="3.95" customHeight="1" x14ac:dyDescent="0.25">
      <c r="B99" s="2"/>
      <c r="O99" s="2"/>
    </row>
    <row r="100" spans="2:15" ht="118.5" customHeight="1" x14ac:dyDescent="0.25">
      <c r="B100" s="2"/>
      <c r="D100" s="329" t="s">
        <v>62</v>
      </c>
      <c r="E100" s="330"/>
      <c r="F100" s="331" t="s">
        <v>732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1784</v>
      </c>
      <c r="K103" s="21"/>
      <c r="O103" s="2"/>
    </row>
    <row r="104" spans="2:15" ht="40.5" customHeight="1" x14ac:dyDescent="0.25">
      <c r="B104" s="2"/>
      <c r="D104" s="322"/>
      <c r="E104" s="323"/>
      <c r="F104" s="19" t="s">
        <v>67</v>
      </c>
      <c r="G104" s="331" t="s">
        <v>231</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89" priority="31">
      <formula>+IF($F$43="no",1,0)</formula>
    </cfRule>
  </conditionalFormatting>
  <conditionalFormatting sqref="F32:M33">
    <cfRule type="expression" dxfId="2288" priority="30">
      <formula>+IF($Q$30="NA",1,0)</formula>
    </cfRule>
  </conditionalFormatting>
  <conditionalFormatting sqref="F33:M33">
    <cfRule type="expression" dxfId="2287" priority="29">
      <formula>+IF($Q$33=0,1,0)</formula>
    </cfRule>
  </conditionalFormatting>
  <conditionalFormatting sqref="F47:M47">
    <cfRule type="expression" dxfId="2286" priority="28">
      <formula>+IF($Q$47=0,1,0)</formula>
    </cfRule>
  </conditionalFormatting>
  <conditionalFormatting sqref="F73:G73">
    <cfRule type="cellIs" dxfId="2285" priority="14" operator="equal">
      <formula>"optimo"</formula>
    </cfRule>
    <cfRule type="cellIs" dxfId="2284" priority="15" operator="equal">
      <formula>"critico"</formula>
    </cfRule>
  </conditionalFormatting>
  <conditionalFormatting sqref="H73:I73">
    <cfRule type="cellIs" dxfId="2283" priority="12" operator="equal">
      <formula>"Adecuado"</formula>
    </cfRule>
    <cfRule type="cellIs" dxfId="2282" priority="13" operator="equal">
      <formula>"en riesgo"</formula>
    </cfRule>
  </conditionalFormatting>
  <conditionalFormatting sqref="J73:K73">
    <cfRule type="cellIs" dxfId="2281" priority="10" operator="equal">
      <formula>"Adecuado"</formula>
    </cfRule>
    <cfRule type="cellIs" dxfId="2280" priority="11" operator="equal">
      <formula>"en riesgo"</formula>
    </cfRule>
  </conditionalFormatting>
  <conditionalFormatting sqref="L73:M73">
    <cfRule type="cellIs" dxfId="2279" priority="8" operator="equal">
      <formula>"optimo"</formula>
    </cfRule>
    <cfRule type="cellIs" dxfId="2278" priority="9" operator="equal">
      <formula>"critico"</formula>
    </cfRule>
  </conditionalFormatting>
  <conditionalFormatting sqref="F75:M86">
    <cfRule type="expression" dxfId="2277" priority="7">
      <formula>+IF($AK75=0,1)</formula>
    </cfRule>
  </conditionalFormatting>
  <conditionalFormatting sqref="F103:G104">
    <cfRule type="expression" dxfId="2276" priority="6">
      <formula>+IF($G$102="No",1,0)</formula>
    </cfRule>
  </conditionalFormatting>
  <conditionalFormatting sqref="F51">
    <cfRule type="expression" dxfId="2275" priority="5">
      <formula>+IF($F$43="no",1,0)</formula>
    </cfRule>
  </conditionalFormatting>
  <conditionalFormatting sqref="I51">
    <cfRule type="expression" dxfId="2274"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1">
    <tabColor rgb="FF0070C0"/>
  </sheetPr>
  <dimension ref="B1:AV113"/>
  <sheetViews>
    <sheetView topLeftCell="A52"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234</v>
      </c>
      <c r="O10" s="2"/>
    </row>
    <row r="11" spans="2:24" ht="3.95" customHeight="1" x14ac:dyDescent="0.25">
      <c r="B11" s="2"/>
      <c r="D11" s="6"/>
      <c r="O11" s="2"/>
    </row>
    <row r="12" spans="2:24" ht="36" customHeight="1" x14ac:dyDescent="0.25">
      <c r="B12" s="2"/>
      <c r="D12" s="329" t="s">
        <v>5</v>
      </c>
      <c r="E12" s="330"/>
      <c r="F12" s="331" t="s">
        <v>233</v>
      </c>
      <c r="G12" s="332"/>
      <c r="H12" s="332"/>
      <c r="I12" s="332"/>
      <c r="J12" s="332"/>
      <c r="K12" s="332"/>
      <c r="L12" s="332"/>
      <c r="M12" s="333"/>
      <c r="O12" s="2"/>
      <c r="W12" s="3" t="str">
        <f>+F23</f>
        <v>Trimestral</v>
      </c>
      <c r="X12" s="3" t="str">
        <f>+F71</f>
        <v>Marzo</v>
      </c>
    </row>
    <row r="13" spans="2:24" ht="3.95" customHeight="1" x14ac:dyDescent="0.25">
      <c r="B13" s="2"/>
      <c r="O13" s="2"/>
    </row>
    <row r="14" spans="2:24" ht="41.25" customHeight="1" x14ac:dyDescent="0.25">
      <c r="B14" s="2"/>
      <c r="D14" s="329" t="s">
        <v>6</v>
      </c>
      <c r="E14" s="330"/>
      <c r="F14" s="331" t="s">
        <v>806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0.96</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1.75" customHeight="1" x14ac:dyDescent="0.25">
      <c r="B59" s="2"/>
      <c r="D59" s="328" t="s">
        <v>34</v>
      </c>
      <c r="E59" s="328"/>
      <c r="F59" s="335" t="s">
        <v>807</v>
      </c>
      <c r="G59" s="335"/>
      <c r="H59" s="335"/>
      <c r="I59" s="335"/>
      <c r="J59" s="335"/>
      <c r="K59" s="335"/>
      <c r="L59" s="335"/>
      <c r="M59" s="335"/>
      <c r="O59" s="2"/>
    </row>
    <row r="60" spans="2:15" ht="30" customHeight="1" x14ac:dyDescent="0.25">
      <c r="B60" s="2"/>
      <c r="D60" s="350" t="s">
        <v>35</v>
      </c>
      <c r="E60" s="350"/>
      <c r="F60" s="335" t="s">
        <v>808</v>
      </c>
      <c r="G60" s="335"/>
      <c r="H60" s="335"/>
      <c r="I60" s="335"/>
      <c r="J60" s="335"/>
      <c r="K60" s="335"/>
      <c r="L60" s="335"/>
      <c r="M60" s="335"/>
      <c r="O60" s="2"/>
    </row>
    <row r="61" spans="2:15" ht="29.25" customHeight="1" x14ac:dyDescent="0.25">
      <c r="B61" s="2"/>
      <c r="D61" s="350" t="s">
        <v>36</v>
      </c>
      <c r="E61" s="350"/>
      <c r="F61" s="335" t="s">
        <v>809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0.79900000000000004</v>
      </c>
      <c r="H77" s="16">
        <v>0.8</v>
      </c>
      <c r="I77" s="16">
        <v>0.89900000000000002</v>
      </c>
      <c r="J77" s="16">
        <v>0.9</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0.79900000000000004</v>
      </c>
      <c r="H80" s="16">
        <v>0.8</v>
      </c>
      <c r="I80" s="16">
        <v>0.89900000000000002</v>
      </c>
      <c r="J80" s="16">
        <v>0.9</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0.79900000000000004</v>
      </c>
      <c r="H83" s="16">
        <v>0.8</v>
      </c>
      <c r="I83" s="16">
        <v>0.89900000000000002</v>
      </c>
      <c r="J83" s="16">
        <v>0.9</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810</v>
      </c>
      <c r="G97" s="335"/>
      <c r="H97" s="335"/>
      <c r="I97" s="335"/>
      <c r="J97" s="335"/>
      <c r="K97" s="335"/>
      <c r="L97" s="335"/>
      <c r="M97" s="335"/>
      <c r="O97" s="2"/>
    </row>
    <row r="98" spans="2:15" ht="42" customHeight="1" x14ac:dyDescent="0.25">
      <c r="B98" s="2"/>
      <c r="D98" s="350" t="s">
        <v>36</v>
      </c>
      <c r="E98" s="350"/>
      <c r="F98" s="335" t="s">
        <v>810</v>
      </c>
      <c r="G98" s="335"/>
      <c r="H98" s="335"/>
      <c r="I98" s="335"/>
      <c r="J98" s="335"/>
      <c r="K98" s="335"/>
      <c r="L98" s="335"/>
      <c r="M98" s="335"/>
      <c r="O98" s="2"/>
    </row>
    <row r="99" spans="2:15" ht="3.95" customHeight="1" x14ac:dyDescent="0.25">
      <c r="B99" s="2"/>
      <c r="O99" s="2"/>
    </row>
    <row r="100" spans="2:15" ht="129.75" customHeight="1" x14ac:dyDescent="0.25">
      <c r="B100" s="2"/>
      <c r="D100" s="329" t="s">
        <v>62</v>
      </c>
      <c r="E100" s="330"/>
      <c r="F100" s="331" t="s">
        <v>733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1785</v>
      </c>
      <c r="K103" s="21"/>
      <c r="O103" s="2"/>
    </row>
    <row r="104" spans="2:15" ht="27.75" customHeight="1" x14ac:dyDescent="0.25">
      <c r="B104" s="2"/>
      <c r="D104" s="322"/>
      <c r="E104" s="323"/>
      <c r="F104" s="19" t="s">
        <v>67</v>
      </c>
      <c r="G104" s="331" t="s">
        <v>233</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73" priority="31">
      <formula>+IF($F$43="no",1,0)</formula>
    </cfRule>
  </conditionalFormatting>
  <conditionalFormatting sqref="F32:M33">
    <cfRule type="expression" dxfId="2272" priority="30">
      <formula>+IF($Q$30="NA",1,0)</formula>
    </cfRule>
  </conditionalFormatting>
  <conditionalFormatting sqref="F33:M33">
    <cfRule type="expression" dxfId="2271" priority="29">
      <formula>+IF($Q$33=0,1,0)</formula>
    </cfRule>
  </conditionalFormatting>
  <conditionalFormatting sqref="F47:M47">
    <cfRule type="expression" dxfId="2270" priority="28">
      <formula>+IF($Q$47=0,1,0)</formula>
    </cfRule>
  </conditionalFormatting>
  <conditionalFormatting sqref="F73:G73">
    <cfRule type="cellIs" dxfId="2269" priority="17" operator="equal">
      <formula>"optimo"</formula>
    </cfRule>
    <cfRule type="cellIs" dxfId="2268" priority="18" operator="equal">
      <formula>"critico"</formula>
    </cfRule>
  </conditionalFormatting>
  <conditionalFormatting sqref="H73:I73">
    <cfRule type="cellIs" dxfId="2267" priority="15" operator="equal">
      <formula>"Adecuado"</formula>
    </cfRule>
    <cfRule type="cellIs" dxfId="2266" priority="16" operator="equal">
      <formula>"en riesgo"</formula>
    </cfRule>
  </conditionalFormatting>
  <conditionalFormatting sqref="J73:K73">
    <cfRule type="cellIs" dxfId="2265" priority="13" operator="equal">
      <formula>"Adecuado"</formula>
    </cfRule>
    <cfRule type="cellIs" dxfId="2264" priority="14" operator="equal">
      <formula>"en riesgo"</formula>
    </cfRule>
  </conditionalFormatting>
  <conditionalFormatting sqref="L73:M73">
    <cfRule type="cellIs" dxfId="2263" priority="11" operator="equal">
      <formula>"optimo"</formula>
    </cfRule>
    <cfRule type="cellIs" dxfId="2262" priority="12" operator="equal">
      <formula>"critico"</formula>
    </cfRule>
  </conditionalFormatting>
  <conditionalFormatting sqref="F75:M86">
    <cfRule type="expression" dxfId="2261" priority="10">
      <formula>+IF($AK75=0,1)</formula>
    </cfRule>
  </conditionalFormatting>
  <conditionalFormatting sqref="F103:G104">
    <cfRule type="expression" dxfId="2260" priority="9">
      <formula>+IF($G$102="No",1,0)</formula>
    </cfRule>
  </conditionalFormatting>
  <conditionalFormatting sqref="F51">
    <cfRule type="expression" dxfId="2259" priority="8">
      <formula>+IF($F$43="no",1,0)</formula>
    </cfRule>
  </conditionalFormatting>
  <conditionalFormatting sqref="I51">
    <cfRule type="expression" dxfId="2258"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2">
    <tabColor rgb="FF0070C0"/>
  </sheetPr>
  <dimension ref="B1:AV113"/>
  <sheetViews>
    <sheetView topLeftCell="A58"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236</v>
      </c>
      <c r="O10" s="2"/>
    </row>
    <row r="11" spans="2:24" ht="3.95" customHeight="1" x14ac:dyDescent="0.25">
      <c r="B11" s="2"/>
      <c r="D11" s="6"/>
      <c r="O11" s="2"/>
    </row>
    <row r="12" spans="2:24" ht="36" customHeight="1" x14ac:dyDescent="0.25">
      <c r="B12" s="2"/>
      <c r="D12" s="329" t="s">
        <v>5</v>
      </c>
      <c r="E12" s="330"/>
      <c r="F12" s="331" t="s">
        <v>235</v>
      </c>
      <c r="G12" s="332"/>
      <c r="H12" s="332"/>
      <c r="I12" s="332"/>
      <c r="J12" s="332"/>
      <c r="K12" s="332"/>
      <c r="L12" s="332"/>
      <c r="M12" s="333"/>
      <c r="O12" s="2"/>
      <c r="W12" s="3" t="str">
        <f>+F23</f>
        <v>Trimestral</v>
      </c>
      <c r="X12" s="3" t="str">
        <f>+F71</f>
        <v>Marzo</v>
      </c>
    </row>
    <row r="13" spans="2:24" ht="3.95" customHeight="1" x14ac:dyDescent="0.25">
      <c r="B13" s="2"/>
      <c r="O13" s="2"/>
    </row>
    <row r="14" spans="2:24" ht="37.5" customHeight="1" x14ac:dyDescent="0.25">
      <c r="B14" s="2"/>
      <c r="D14" s="329" t="s">
        <v>6</v>
      </c>
      <c r="E14" s="330"/>
      <c r="F14" s="331" t="s">
        <v>801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0.23</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796</v>
      </c>
      <c r="G33" s="331" t="s">
        <v>721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7.25" customHeight="1" x14ac:dyDescent="0.25">
      <c r="B59" s="2"/>
      <c r="D59" s="328" t="s">
        <v>34</v>
      </c>
      <c r="E59" s="328"/>
      <c r="F59" s="335" t="s">
        <v>802</v>
      </c>
      <c r="G59" s="335"/>
      <c r="H59" s="335"/>
      <c r="I59" s="335"/>
      <c r="J59" s="335"/>
      <c r="K59" s="335"/>
      <c r="L59" s="335"/>
      <c r="M59" s="335"/>
      <c r="O59" s="2"/>
    </row>
    <row r="60" spans="2:15" ht="30" customHeight="1" x14ac:dyDescent="0.25">
      <c r="B60" s="2"/>
      <c r="D60" s="350" t="s">
        <v>35</v>
      </c>
      <c r="E60" s="350"/>
      <c r="F60" s="335" t="s">
        <v>803</v>
      </c>
      <c r="G60" s="335"/>
      <c r="H60" s="335"/>
      <c r="I60" s="335"/>
      <c r="J60" s="335"/>
      <c r="K60" s="335"/>
      <c r="L60" s="335"/>
      <c r="M60" s="335"/>
      <c r="O60" s="2"/>
    </row>
    <row r="61" spans="2:15" ht="29.25" customHeight="1" x14ac:dyDescent="0.25">
      <c r="B61" s="2"/>
      <c r="D61" s="350" t="s">
        <v>36</v>
      </c>
      <c r="E61" s="350"/>
      <c r="F61" s="335" t="s">
        <v>804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0.499</v>
      </c>
      <c r="H77" s="16">
        <v>0.5</v>
      </c>
      <c r="I77" s="16">
        <v>0.59899999999999998</v>
      </c>
      <c r="J77" s="16">
        <v>0.6</v>
      </c>
      <c r="K77" s="16">
        <v>0.79900000000000004</v>
      </c>
      <c r="L77" s="16">
        <v>0.8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0.499</v>
      </c>
      <c r="H80" s="16">
        <v>0.5</v>
      </c>
      <c r="I80" s="16">
        <v>0.59899999999999998</v>
      </c>
      <c r="J80" s="16">
        <v>0.6</v>
      </c>
      <c r="K80" s="16">
        <v>0.79900000000000004</v>
      </c>
      <c r="L80" s="16">
        <v>0.8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0.499</v>
      </c>
      <c r="H83" s="16">
        <v>0.5</v>
      </c>
      <c r="I83" s="16">
        <v>0.59899999999999998</v>
      </c>
      <c r="J83" s="16">
        <v>0.6</v>
      </c>
      <c r="K83" s="16">
        <v>0.79900000000000004</v>
      </c>
      <c r="L83" s="16">
        <v>0.8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0.499</v>
      </c>
      <c r="H86" s="16">
        <v>0.5</v>
      </c>
      <c r="I86" s="16">
        <v>0.59899999999999998</v>
      </c>
      <c r="J86" s="16">
        <v>0.6</v>
      </c>
      <c r="K86" s="16">
        <v>0.79900000000000004</v>
      </c>
      <c r="L86" s="16">
        <v>0.8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32" customHeight="1" x14ac:dyDescent="0.25">
      <c r="B88" s="2"/>
      <c r="D88" s="329" t="s">
        <v>59</v>
      </c>
      <c r="E88" s="330"/>
      <c r="F88" s="411" t="s">
        <v>781</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805</v>
      </c>
      <c r="G97" s="335"/>
      <c r="H97" s="335"/>
      <c r="I97" s="335"/>
      <c r="J97" s="335"/>
      <c r="K97" s="335"/>
      <c r="L97" s="335"/>
      <c r="M97" s="335"/>
      <c r="O97" s="2"/>
    </row>
    <row r="98" spans="2:15" ht="42" customHeight="1" x14ac:dyDescent="0.25">
      <c r="B98" s="2"/>
      <c r="D98" s="350" t="s">
        <v>36</v>
      </c>
      <c r="E98" s="350"/>
      <c r="F98" s="335" t="s">
        <v>805</v>
      </c>
      <c r="G98" s="335"/>
      <c r="H98" s="335"/>
      <c r="I98" s="335"/>
      <c r="J98" s="335"/>
      <c r="K98" s="335"/>
      <c r="L98" s="335"/>
      <c r="M98" s="335"/>
      <c r="O98" s="2"/>
    </row>
    <row r="99" spans="2:15" ht="3.95" customHeight="1" x14ac:dyDescent="0.25">
      <c r="B99" s="2"/>
      <c r="O99" s="2"/>
    </row>
    <row r="100" spans="2:15" ht="63" customHeight="1" x14ac:dyDescent="0.25">
      <c r="B100" s="2"/>
      <c r="D100" s="329" t="s">
        <v>62</v>
      </c>
      <c r="E100" s="330"/>
      <c r="F100" s="331" t="s">
        <v>734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1786</v>
      </c>
      <c r="K103" s="21"/>
      <c r="O103" s="2"/>
    </row>
    <row r="104" spans="2:15" ht="27.75" customHeight="1" x14ac:dyDescent="0.25">
      <c r="B104" s="2"/>
      <c r="D104" s="322"/>
      <c r="E104" s="323"/>
      <c r="F104" s="19" t="s">
        <v>67</v>
      </c>
      <c r="G104" s="331" t="s">
        <v>1787</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 xml:space="preserve">Subdirector(a) Restablecimiento de Derechos </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Coordinador(a) Centro Zonal</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57" priority="31">
      <formula>+IF($F$43="no",1,0)</formula>
    </cfRule>
  </conditionalFormatting>
  <conditionalFormatting sqref="F32:M33">
    <cfRule type="expression" dxfId="2256" priority="30">
      <formula>+IF($Q$30="NA",1,0)</formula>
    </cfRule>
  </conditionalFormatting>
  <conditionalFormatting sqref="F33:M33">
    <cfRule type="expression" dxfId="2255" priority="29">
      <formula>+IF($Q$33=0,1,0)</formula>
    </cfRule>
  </conditionalFormatting>
  <conditionalFormatting sqref="F47:M47">
    <cfRule type="expression" dxfId="2254" priority="28">
      <formula>+IF($Q$47=0,1,0)</formula>
    </cfRule>
  </conditionalFormatting>
  <conditionalFormatting sqref="F73:G73">
    <cfRule type="cellIs" dxfId="2253" priority="17" operator="equal">
      <formula>"optimo"</formula>
    </cfRule>
    <cfRule type="cellIs" dxfId="2252" priority="18" operator="equal">
      <formula>"critico"</formula>
    </cfRule>
  </conditionalFormatting>
  <conditionalFormatting sqref="H73:I73">
    <cfRule type="cellIs" dxfId="2251" priority="15" operator="equal">
      <formula>"Adecuado"</formula>
    </cfRule>
    <cfRule type="cellIs" dxfId="2250" priority="16" operator="equal">
      <formula>"en riesgo"</formula>
    </cfRule>
  </conditionalFormatting>
  <conditionalFormatting sqref="J73:K73">
    <cfRule type="cellIs" dxfId="2249" priority="13" operator="equal">
      <formula>"Adecuado"</formula>
    </cfRule>
    <cfRule type="cellIs" dxfId="2248" priority="14" operator="equal">
      <formula>"en riesgo"</formula>
    </cfRule>
  </conditionalFormatting>
  <conditionalFormatting sqref="L73:M73">
    <cfRule type="cellIs" dxfId="2247" priority="11" operator="equal">
      <formula>"optimo"</formula>
    </cfRule>
    <cfRule type="cellIs" dxfId="2246" priority="12" operator="equal">
      <formula>"critico"</formula>
    </cfRule>
  </conditionalFormatting>
  <conditionalFormatting sqref="F75:M86">
    <cfRule type="expression" dxfId="2245" priority="10">
      <formula>+IF($AK75=0,1)</formula>
    </cfRule>
  </conditionalFormatting>
  <conditionalFormatting sqref="F103:G104">
    <cfRule type="expression" dxfId="2244" priority="9">
      <formula>+IF($G$102="No",1,0)</formula>
    </cfRule>
  </conditionalFormatting>
  <conditionalFormatting sqref="F51">
    <cfRule type="expression" dxfId="2243" priority="8">
      <formula>+IF($F$43="no",1,0)</formula>
    </cfRule>
  </conditionalFormatting>
  <conditionalFormatting sqref="I51">
    <cfRule type="expression" dxfId="2242"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4">
    <tabColor rgb="FF0070C0"/>
  </sheetPr>
  <dimension ref="B1:AV113"/>
  <sheetViews>
    <sheetView topLeftCell="A64" zoomScaleNormal="100" workbookViewId="0">
      <selection activeCell="A80" sqref="A80:XFD80"/>
    </sheetView>
  </sheetViews>
  <sheetFormatPr baseColWidth="10" defaultRowHeight="12.75" x14ac:dyDescent="0.25"/>
  <cols>
    <col min="1" max="1" width="1.140625" style="104" customWidth="1"/>
    <col min="2" max="2" width="0.5703125" style="104" customWidth="1"/>
    <col min="3" max="3" width="1.42578125" style="104" customWidth="1"/>
    <col min="4" max="4" width="11" style="104" customWidth="1"/>
    <col min="5" max="13" width="11.42578125" style="104" customWidth="1"/>
    <col min="14" max="14" width="1.42578125" style="104" customWidth="1"/>
    <col min="15" max="15" width="0.5703125" style="104" customWidth="1"/>
    <col min="16" max="16" width="11.42578125" style="105"/>
    <col min="17" max="18" width="11.42578125" style="105" customWidth="1"/>
    <col min="19" max="19" width="11.42578125" style="105"/>
    <col min="20" max="20" width="2.7109375" style="105" customWidth="1"/>
    <col min="21" max="21" width="11.42578125" style="105"/>
    <col min="22" max="22" width="2.7109375" style="105" customWidth="1"/>
    <col min="23" max="23" width="11.42578125" style="105"/>
    <col min="24" max="24" width="2.7109375" style="105" customWidth="1"/>
    <col min="25" max="25" width="11.42578125" style="105"/>
    <col min="26" max="26" width="2.7109375" style="105" customWidth="1"/>
    <col min="27" max="27" width="11.42578125" style="105"/>
    <col min="28" max="28" width="2.7109375" style="105" customWidth="1"/>
    <col min="29" max="31" width="11.42578125" style="105"/>
    <col min="32" max="37" width="3.140625" style="105" customWidth="1"/>
    <col min="38" max="45" width="7.42578125" style="105" customWidth="1"/>
    <col min="46" max="48" width="11.42578125" style="105"/>
    <col min="49" max="16384" width="11.42578125" style="104"/>
  </cols>
  <sheetData>
    <row r="1" spans="2:19" ht="3.95" customHeight="1" x14ac:dyDescent="0.25"/>
    <row r="2" spans="2:19" ht="3.95" customHeight="1" x14ac:dyDescent="0.25">
      <c r="B2" s="106"/>
      <c r="C2" s="106"/>
      <c r="D2" s="106"/>
      <c r="E2" s="106"/>
      <c r="F2" s="106"/>
      <c r="G2" s="106"/>
      <c r="H2" s="106"/>
      <c r="I2" s="106"/>
      <c r="J2" s="106"/>
      <c r="K2" s="106"/>
      <c r="L2" s="106"/>
      <c r="M2" s="106"/>
      <c r="N2" s="106"/>
      <c r="O2" s="106"/>
    </row>
    <row r="3" spans="2:19" ht="20.25" customHeight="1" x14ac:dyDescent="0.25">
      <c r="B3" s="106"/>
      <c r="C3" s="402" t="s">
        <v>0</v>
      </c>
      <c r="D3" s="402"/>
      <c r="E3" s="402"/>
      <c r="F3" s="402"/>
      <c r="G3" s="402"/>
      <c r="H3" s="402"/>
      <c r="I3" s="402"/>
      <c r="J3" s="402"/>
      <c r="K3" s="402"/>
      <c r="L3" s="402"/>
      <c r="M3" s="402"/>
      <c r="N3" s="402"/>
      <c r="O3" s="106"/>
    </row>
    <row r="4" spans="2:19" ht="20.25" customHeight="1" x14ac:dyDescent="0.25">
      <c r="B4" s="106"/>
      <c r="C4" s="402"/>
      <c r="D4" s="402"/>
      <c r="E4" s="402"/>
      <c r="F4" s="402"/>
      <c r="G4" s="402"/>
      <c r="H4" s="402"/>
      <c r="I4" s="402"/>
      <c r="J4" s="402"/>
      <c r="K4" s="402"/>
      <c r="L4" s="402"/>
      <c r="M4" s="402"/>
      <c r="N4" s="402"/>
      <c r="O4" s="106"/>
      <c r="Q4" s="3"/>
      <c r="R4" s="3"/>
      <c r="S4" s="105" t="s">
        <v>1</v>
      </c>
    </row>
    <row r="5" spans="2:19" ht="20.25" customHeight="1" x14ac:dyDescent="0.25">
      <c r="B5" s="106"/>
      <c r="C5" s="402"/>
      <c r="D5" s="402"/>
      <c r="E5" s="402"/>
      <c r="F5" s="402"/>
      <c r="G5" s="402"/>
      <c r="H5" s="402"/>
      <c r="I5" s="402"/>
      <c r="J5" s="402"/>
      <c r="K5" s="402"/>
      <c r="L5" s="402"/>
      <c r="M5" s="402"/>
      <c r="N5" s="402"/>
      <c r="O5" s="106"/>
      <c r="S5" s="105" t="s">
        <v>2</v>
      </c>
    </row>
    <row r="6" spans="2:19" ht="3" customHeight="1" x14ac:dyDescent="0.25">
      <c r="B6" s="106"/>
      <c r="C6" s="106"/>
      <c r="D6" s="106"/>
      <c r="E6" s="106"/>
      <c r="F6" s="106"/>
      <c r="G6" s="106"/>
      <c r="H6" s="106"/>
      <c r="I6" s="106"/>
      <c r="J6" s="106"/>
      <c r="K6" s="106"/>
      <c r="L6" s="106"/>
      <c r="M6" s="106"/>
      <c r="N6" s="106"/>
      <c r="O6" s="106"/>
    </row>
    <row r="7" spans="2:19" ht="3" customHeight="1" x14ac:dyDescent="0.25"/>
    <row r="8" spans="2:19" ht="3.95" customHeight="1" x14ac:dyDescent="0.25">
      <c r="B8" s="106"/>
      <c r="C8" s="106"/>
      <c r="D8" s="106"/>
      <c r="E8" s="106"/>
      <c r="F8" s="106"/>
      <c r="G8" s="106"/>
      <c r="H8" s="106"/>
      <c r="I8" s="106"/>
      <c r="J8" s="106"/>
      <c r="K8" s="106"/>
      <c r="L8" s="106"/>
      <c r="M8" s="106"/>
      <c r="N8" s="106"/>
      <c r="O8" s="106"/>
    </row>
    <row r="9" spans="2:19" ht="3.95" customHeight="1" x14ac:dyDescent="0.25">
      <c r="B9" s="106"/>
      <c r="O9" s="106"/>
    </row>
    <row r="10" spans="2:19" ht="15.75" customHeight="1" x14ac:dyDescent="0.25">
      <c r="B10" s="106"/>
      <c r="D10" s="378" t="s">
        <v>3</v>
      </c>
      <c r="E10" s="378"/>
      <c r="F10" s="107">
        <v>2015</v>
      </c>
      <c r="G10" s="108" t="s">
        <v>4</v>
      </c>
      <c r="H10" s="107" t="s">
        <v>1363</v>
      </c>
      <c r="O10" s="106"/>
    </row>
    <row r="11" spans="2:19" ht="3.95" customHeight="1" x14ac:dyDescent="0.25">
      <c r="B11" s="106"/>
      <c r="D11" s="109"/>
      <c r="O11" s="106"/>
    </row>
    <row r="12" spans="2:19" ht="36" customHeight="1" x14ac:dyDescent="0.25">
      <c r="B12" s="106"/>
      <c r="D12" s="369" t="s">
        <v>5</v>
      </c>
      <c r="E12" s="370"/>
      <c r="F12" s="380" t="s">
        <v>1359</v>
      </c>
      <c r="G12" s="381"/>
      <c r="H12" s="381"/>
      <c r="I12" s="381"/>
      <c r="J12" s="381"/>
      <c r="K12" s="381"/>
      <c r="L12" s="381"/>
      <c r="M12" s="382"/>
      <c r="O12" s="106"/>
      <c r="Q12" s="110" t="s">
        <v>1981</v>
      </c>
      <c r="S12" s="111">
        <v>154</v>
      </c>
    </row>
    <row r="13" spans="2:19" ht="3.95" customHeight="1" x14ac:dyDescent="0.25">
      <c r="B13" s="106"/>
      <c r="O13" s="106"/>
    </row>
    <row r="14" spans="2:19" ht="38.25" customHeight="1" x14ac:dyDescent="0.25">
      <c r="B14" s="106"/>
      <c r="D14" s="369" t="s">
        <v>6</v>
      </c>
      <c r="E14" s="370"/>
      <c r="F14" s="380" t="s">
        <v>1331</v>
      </c>
      <c r="G14" s="381"/>
      <c r="H14" s="381"/>
      <c r="I14" s="381"/>
      <c r="J14" s="381"/>
      <c r="K14" s="381"/>
      <c r="L14" s="381"/>
      <c r="M14" s="382"/>
      <c r="O14" s="106"/>
    </row>
    <row r="15" spans="2:19" ht="3.95" customHeight="1" x14ac:dyDescent="0.25">
      <c r="B15" s="106"/>
      <c r="O15" s="106"/>
    </row>
    <row r="16" spans="2:19" ht="3" customHeight="1" x14ac:dyDescent="0.25">
      <c r="B16" s="106"/>
      <c r="C16" s="106"/>
      <c r="D16" s="106"/>
      <c r="E16" s="106"/>
      <c r="F16" s="106"/>
      <c r="G16" s="106"/>
      <c r="H16" s="106"/>
      <c r="I16" s="106"/>
      <c r="J16" s="106"/>
      <c r="K16" s="106"/>
      <c r="L16" s="106"/>
      <c r="M16" s="106"/>
      <c r="N16" s="106"/>
      <c r="O16" s="106"/>
    </row>
    <row r="17" spans="2:17" ht="3" customHeight="1" x14ac:dyDescent="0.25"/>
    <row r="18" spans="2:17" ht="3" customHeight="1" x14ac:dyDescent="0.25">
      <c r="B18" s="106"/>
      <c r="C18" s="106"/>
      <c r="D18" s="106"/>
      <c r="E18" s="106"/>
      <c r="F18" s="106"/>
      <c r="G18" s="106"/>
      <c r="H18" s="106"/>
      <c r="I18" s="106"/>
      <c r="J18" s="106"/>
      <c r="K18" s="106"/>
      <c r="L18" s="106"/>
      <c r="M18" s="106"/>
      <c r="N18" s="106"/>
      <c r="O18" s="106"/>
    </row>
    <row r="19" spans="2:17" ht="3.95" customHeight="1" x14ac:dyDescent="0.25">
      <c r="B19" s="106"/>
      <c r="O19" s="106"/>
    </row>
    <row r="20" spans="2:17" x14ac:dyDescent="0.25">
      <c r="B20" s="106"/>
      <c r="D20" s="112" t="s">
        <v>7</v>
      </c>
      <c r="O20" s="106"/>
    </row>
    <row r="21" spans="2:17" ht="3.95" customHeight="1" x14ac:dyDescent="0.25">
      <c r="B21" s="106"/>
      <c r="O21" s="106"/>
    </row>
    <row r="22" spans="2:17" ht="18.75" customHeight="1" x14ac:dyDescent="0.25">
      <c r="B22" s="106"/>
      <c r="D22" s="378" t="s">
        <v>8</v>
      </c>
      <c r="E22" s="378"/>
      <c r="F22" s="113" t="s">
        <v>1982</v>
      </c>
      <c r="G22" s="378" t="s">
        <v>9</v>
      </c>
      <c r="H22" s="378"/>
      <c r="I22" s="114">
        <f>+IFERROR(VLOOKUP($S$12,[1]Hoja1!$B$5:$AT$190,19,FALSE),"")</f>
        <v>1</v>
      </c>
      <c r="K22" s="378" t="s">
        <v>10</v>
      </c>
      <c r="L22" s="378"/>
      <c r="M22" s="115" t="str">
        <f>+IFERROR(VLOOKUP($S$12,[1]Hoja1!$B$5:$AT$190,22,FALSE),"")</f>
        <v>Si</v>
      </c>
      <c r="O22" s="106"/>
    </row>
    <row r="23" spans="2:17" ht="19.5" customHeight="1" x14ac:dyDescent="0.25">
      <c r="B23" s="106"/>
      <c r="D23" s="378" t="s">
        <v>11</v>
      </c>
      <c r="E23" s="378"/>
      <c r="F23" s="107" t="str">
        <f>+IFERROR(VLOOKUP($S$12,[1]Hoja1!$B$5:$AT$190,33,FALSE),"")</f>
        <v>Mensual</v>
      </c>
      <c r="G23" s="378" t="s">
        <v>12</v>
      </c>
      <c r="H23" s="378"/>
      <c r="I23" s="107" t="str">
        <f>+IFERROR(VLOOKUP($S$12,[1]Hoja1!$B$5:$AT$190,21,FALSE),"")</f>
        <v>Porcentaje</v>
      </c>
      <c r="K23" s="378" t="s">
        <v>13</v>
      </c>
      <c r="L23" s="378"/>
      <c r="M23" s="115" t="str">
        <f>+IFERROR(VLOOKUP($S$12,[1]Hoja1!$B$5:$AT$190,23,FALSE),"")</f>
        <v>No</v>
      </c>
      <c r="O23" s="106"/>
    </row>
    <row r="24" spans="2:17" ht="20.100000000000001" customHeight="1" x14ac:dyDescent="0.25">
      <c r="B24" s="106"/>
      <c r="D24" s="378" t="s">
        <v>14</v>
      </c>
      <c r="E24" s="378"/>
      <c r="F24" s="107" t="s">
        <v>498</v>
      </c>
      <c r="G24" s="378" t="s">
        <v>15</v>
      </c>
      <c r="H24" s="378"/>
      <c r="I24" s="107" t="s">
        <v>103</v>
      </c>
      <c r="K24" s="378" t="s">
        <v>16</v>
      </c>
      <c r="L24" s="378"/>
      <c r="M24" s="115" t="str">
        <f>+IFERROR(VLOOKUP($S$12,[1]Hoja1!$B$5:$AT$190,24,FALSE),"")</f>
        <v>No</v>
      </c>
      <c r="O24" s="106"/>
    </row>
    <row r="25" spans="2:17" ht="20.100000000000001" customHeight="1" x14ac:dyDescent="0.25">
      <c r="B25" s="106"/>
      <c r="D25" s="378" t="s">
        <v>17</v>
      </c>
      <c r="E25" s="378"/>
      <c r="F25" s="107" t="str">
        <f>+IFERROR(VLOOKUP($S$12,[1]Hoja1!$B$5:$AT$190,18,FALSE),"")</f>
        <v>Eficiencia</v>
      </c>
      <c r="O25" s="106"/>
    </row>
    <row r="26" spans="2:17" ht="3.95" customHeight="1" x14ac:dyDescent="0.25">
      <c r="B26" s="106"/>
      <c r="O26" s="106"/>
    </row>
    <row r="27" spans="2:17" x14ac:dyDescent="0.25">
      <c r="B27" s="106"/>
      <c r="D27" s="112" t="s">
        <v>18</v>
      </c>
      <c r="O27" s="106"/>
    </row>
    <row r="28" spans="2:17" ht="3.95" customHeight="1" x14ac:dyDescent="0.25">
      <c r="B28" s="106"/>
      <c r="O28" s="106"/>
    </row>
    <row r="29" spans="2:17" ht="36" customHeight="1" x14ac:dyDescent="0.25">
      <c r="B29" s="106"/>
      <c r="D29" s="384" t="s">
        <v>19</v>
      </c>
      <c r="E29" s="384"/>
      <c r="F29" s="335" t="s">
        <v>718</v>
      </c>
      <c r="G29" s="335"/>
      <c r="H29" s="335"/>
      <c r="I29" s="335"/>
      <c r="J29" s="335"/>
      <c r="K29" s="335"/>
      <c r="L29" s="335"/>
      <c r="M29" s="335"/>
      <c r="O29" s="106"/>
      <c r="P29" s="105" t="s">
        <v>1688</v>
      </c>
    </row>
    <row r="30" spans="2:17" ht="18" customHeight="1" x14ac:dyDescent="0.25">
      <c r="B30" s="106"/>
      <c r="D30" s="395" t="s">
        <v>21</v>
      </c>
      <c r="E30" s="396"/>
      <c r="F30" s="10" t="s">
        <v>22</v>
      </c>
      <c r="G30" s="340" t="s">
        <v>5</v>
      </c>
      <c r="H30" s="341"/>
      <c r="I30" s="341"/>
      <c r="J30" s="341"/>
      <c r="K30" s="341"/>
      <c r="L30" s="341"/>
      <c r="M30" s="342"/>
      <c r="O30" s="106"/>
      <c r="Q30" s="105" t="str">
        <f>+IFERROR(VLOOKUP(G31,[1]base!$A$9:$C$25,3,FALSE),"")</f>
        <v>proteccion</v>
      </c>
    </row>
    <row r="31" spans="2:17" ht="24" customHeight="1" x14ac:dyDescent="0.25">
      <c r="B31" s="106"/>
      <c r="D31" s="397"/>
      <c r="E31" s="398"/>
      <c r="F31" s="4" t="s">
        <v>202</v>
      </c>
      <c r="G31" s="331" t="s">
        <v>203</v>
      </c>
      <c r="H31" s="332"/>
      <c r="I31" s="332"/>
      <c r="J31" s="332"/>
      <c r="K31" s="332"/>
      <c r="L31" s="332"/>
      <c r="M31" s="333"/>
      <c r="O31" s="106"/>
    </row>
    <row r="32" spans="2:17" ht="18" customHeight="1" x14ac:dyDescent="0.25">
      <c r="B32" s="106"/>
      <c r="D32" s="395" t="s">
        <v>23</v>
      </c>
      <c r="E32" s="396"/>
      <c r="F32" s="10" t="s">
        <v>22</v>
      </c>
      <c r="G32" s="340" t="s">
        <v>5</v>
      </c>
      <c r="H32" s="341"/>
      <c r="I32" s="341"/>
      <c r="J32" s="341"/>
      <c r="K32" s="341"/>
      <c r="L32" s="341"/>
      <c r="M32" s="342"/>
      <c r="O32" s="106"/>
    </row>
    <row r="33" spans="2:17" ht="24" customHeight="1" x14ac:dyDescent="0.25">
      <c r="B33" s="106"/>
      <c r="D33" s="397"/>
      <c r="E33" s="398"/>
      <c r="F33" s="11" t="s">
        <v>796</v>
      </c>
      <c r="G33" s="331" t="s">
        <v>721</v>
      </c>
      <c r="H33" s="332"/>
      <c r="I33" s="332"/>
      <c r="J33" s="332"/>
      <c r="K33" s="332"/>
      <c r="L33" s="332"/>
      <c r="M33" s="333"/>
      <c r="O33" s="106"/>
      <c r="Q33" s="105">
        <f>+IFERROR(IF(VLOOKUP(G33,[1]base!$A$26:$C$40,3,FALSE)=F31,1,0),"")</f>
        <v>1</v>
      </c>
    </row>
    <row r="34" spans="2:17" ht="18" customHeight="1" x14ac:dyDescent="0.25">
      <c r="B34" s="106"/>
      <c r="D34" s="395" t="s">
        <v>24</v>
      </c>
      <c r="E34" s="396"/>
      <c r="F34" s="116" t="s">
        <v>22</v>
      </c>
      <c r="G34" s="399" t="s">
        <v>5</v>
      </c>
      <c r="H34" s="400"/>
      <c r="I34" s="400"/>
      <c r="J34" s="400"/>
      <c r="K34" s="400"/>
      <c r="L34" s="400"/>
      <c r="M34" s="401"/>
      <c r="O34" s="106"/>
    </row>
    <row r="35" spans="2:17" ht="24" customHeight="1" x14ac:dyDescent="0.25">
      <c r="B35" s="106"/>
      <c r="D35" s="397"/>
      <c r="E35" s="398"/>
      <c r="F35" s="4" t="s">
        <v>1719</v>
      </c>
      <c r="G35" s="331" t="s">
        <v>1595</v>
      </c>
      <c r="H35" s="332"/>
      <c r="I35" s="332"/>
      <c r="J35" s="332"/>
      <c r="K35" s="332"/>
      <c r="L35" s="332"/>
      <c r="M35" s="333"/>
      <c r="O35" s="106"/>
    </row>
    <row r="36" spans="2:17" ht="3.95" customHeight="1" x14ac:dyDescent="0.25">
      <c r="B36" s="106"/>
      <c r="O36" s="106"/>
    </row>
    <row r="37" spans="2:17" ht="3" customHeight="1" x14ac:dyDescent="0.25">
      <c r="B37" s="106"/>
      <c r="C37" s="106"/>
      <c r="D37" s="106"/>
      <c r="E37" s="106"/>
      <c r="F37" s="106"/>
      <c r="G37" s="106"/>
      <c r="H37" s="106"/>
      <c r="I37" s="106"/>
      <c r="J37" s="106"/>
      <c r="K37" s="106"/>
      <c r="L37" s="106"/>
      <c r="M37" s="106"/>
      <c r="N37" s="106"/>
      <c r="O37" s="106"/>
    </row>
    <row r="38" spans="2:17" ht="3" customHeight="1" x14ac:dyDescent="0.25"/>
    <row r="39" spans="2:17" ht="3" customHeight="1" x14ac:dyDescent="0.25">
      <c r="B39" s="106"/>
      <c r="C39" s="106"/>
      <c r="D39" s="106"/>
      <c r="E39" s="106"/>
      <c r="F39" s="106"/>
      <c r="G39" s="106"/>
      <c r="H39" s="106"/>
      <c r="I39" s="106"/>
      <c r="J39" s="106"/>
      <c r="K39" s="106"/>
      <c r="L39" s="106"/>
      <c r="M39" s="106"/>
      <c r="N39" s="106"/>
      <c r="O39" s="106"/>
    </row>
    <row r="40" spans="2:17" ht="3.95" customHeight="1" x14ac:dyDescent="0.25">
      <c r="B40" s="106"/>
      <c r="D40" s="112"/>
      <c r="O40" s="106"/>
    </row>
    <row r="41" spans="2:17" x14ac:dyDescent="0.25">
      <c r="B41" s="106"/>
      <c r="D41" s="112" t="s">
        <v>25</v>
      </c>
      <c r="O41" s="106"/>
    </row>
    <row r="42" spans="2:17" ht="3.95" customHeight="1" x14ac:dyDescent="0.25">
      <c r="B42" s="106"/>
      <c r="O42" s="106"/>
    </row>
    <row r="43" spans="2:17" ht="20.100000000000001" customHeight="1" x14ac:dyDescent="0.25">
      <c r="B43" s="106"/>
      <c r="D43" s="378" t="s">
        <v>26</v>
      </c>
      <c r="E43" s="378"/>
      <c r="F43" s="107" t="s">
        <v>2</v>
      </c>
      <c r="O43" s="106"/>
    </row>
    <row r="44" spans="2:17" ht="18" customHeight="1" x14ac:dyDescent="0.25">
      <c r="B44" s="106"/>
      <c r="D44" s="388" t="s">
        <v>27</v>
      </c>
      <c r="E44" s="389"/>
      <c r="F44" s="118" t="s">
        <v>22</v>
      </c>
      <c r="G44" s="392" t="s">
        <v>5</v>
      </c>
      <c r="H44" s="393"/>
      <c r="I44" s="393"/>
      <c r="J44" s="393"/>
      <c r="K44" s="393"/>
      <c r="L44" s="393"/>
      <c r="M44" s="394"/>
      <c r="O44" s="106"/>
    </row>
    <row r="45" spans="2:17" ht="18" customHeight="1" x14ac:dyDescent="0.25">
      <c r="B45" s="106"/>
      <c r="D45" s="390"/>
      <c r="E45" s="391"/>
      <c r="F45" s="107" t="str">
        <f>+IFERROR(VLOOKUP(G45,[1]base!$A$41:$B$45,2,FALSE),"")</f>
        <v>LP5</v>
      </c>
      <c r="G45" s="380" t="str">
        <f>+IFERROR(VLOOKUP($S$12,[1]Hoja1!$B$5:$AT$190,6,FALSE),"")</f>
        <v>Gestión Financiera</v>
      </c>
      <c r="H45" s="381"/>
      <c r="I45" s="381"/>
      <c r="J45" s="381"/>
      <c r="K45" s="381"/>
      <c r="L45" s="381"/>
      <c r="M45" s="382"/>
      <c r="O45" s="106"/>
      <c r="Q45" s="105" t="str">
        <f>+IFERROR(VLOOKUP(G45,[1]base!$A$41:$C$45,3,FALSE),"")</f>
        <v>financiera</v>
      </c>
    </row>
    <row r="46" spans="2:17" ht="18" customHeight="1" x14ac:dyDescent="0.25">
      <c r="B46" s="106"/>
      <c r="D46" s="388" t="s">
        <v>28</v>
      </c>
      <c r="E46" s="389"/>
      <c r="F46" s="118" t="s">
        <v>22</v>
      </c>
      <c r="G46" s="392" t="s">
        <v>5</v>
      </c>
      <c r="H46" s="393"/>
      <c r="I46" s="393"/>
      <c r="J46" s="393"/>
      <c r="K46" s="393"/>
      <c r="L46" s="393"/>
      <c r="M46" s="394"/>
      <c r="O46" s="106"/>
    </row>
    <row r="47" spans="2:17" ht="18" customHeight="1" x14ac:dyDescent="0.25">
      <c r="B47" s="106"/>
      <c r="D47" s="390"/>
      <c r="E47" s="391"/>
      <c r="F47" s="107" t="str">
        <f>+IFERROR(VLOOKUP(G47,[1]base!$A$46:$B$66,2,FALSE),"")</f>
        <v/>
      </c>
      <c r="G47" s="380"/>
      <c r="H47" s="381"/>
      <c r="I47" s="381"/>
      <c r="J47" s="381"/>
      <c r="K47" s="381"/>
      <c r="L47" s="381"/>
      <c r="M47" s="382"/>
      <c r="O47" s="106"/>
      <c r="Q47" s="105" t="e">
        <f>+IF(VLOOKUP(G47,[1]base!$A$46:$C$66,3,FALSE)=F45,1,0)</f>
        <v>#N/A</v>
      </c>
    </row>
    <row r="48" spans="2:17" ht="18" customHeight="1" x14ac:dyDescent="0.25">
      <c r="B48" s="106"/>
      <c r="D48" s="388" t="s">
        <v>29</v>
      </c>
      <c r="E48" s="389"/>
      <c r="F48" s="118" t="s">
        <v>22</v>
      </c>
      <c r="G48" s="392" t="s">
        <v>5</v>
      </c>
      <c r="H48" s="393"/>
      <c r="I48" s="393"/>
      <c r="J48" s="393"/>
      <c r="K48" s="393"/>
      <c r="L48" s="393"/>
      <c r="M48" s="394"/>
      <c r="O48" s="106"/>
    </row>
    <row r="49" spans="2:15" ht="29.25" customHeight="1" x14ac:dyDescent="0.25">
      <c r="B49" s="106"/>
      <c r="D49" s="390"/>
      <c r="E49" s="391"/>
      <c r="F49" s="119" t="str">
        <f>+IFERROR(VLOOKUP(G49,[1]base!$G$37:$H$47,2,FALSE),"")</f>
        <v>C-310-300-2</v>
      </c>
      <c r="G49" s="380" t="s">
        <v>903</v>
      </c>
      <c r="H49" s="381"/>
      <c r="I49" s="381"/>
      <c r="J49" s="381"/>
      <c r="K49" s="381"/>
      <c r="L49" s="381"/>
      <c r="M49" s="382"/>
      <c r="O49" s="106"/>
    </row>
    <row r="50" spans="2:15" ht="3.95" customHeight="1" x14ac:dyDescent="0.25">
      <c r="B50" s="106"/>
      <c r="O50" s="106"/>
    </row>
    <row r="51" spans="2:15" ht="20.100000000000001" customHeight="1" x14ac:dyDescent="0.25">
      <c r="B51" s="106"/>
      <c r="D51" s="378" t="s">
        <v>31</v>
      </c>
      <c r="E51" s="378"/>
      <c r="F51" s="107" t="str">
        <f>+IFERROR(VLOOKUP($S$12,[1]Hoja1!$B$5:$AT$190,26,FALSE),"")</f>
        <v>No</v>
      </c>
      <c r="G51" s="378" t="s">
        <v>32</v>
      </c>
      <c r="H51" s="378"/>
      <c r="I51" s="120" t="str">
        <f>+IFERROR(IF(F51="No","",VLOOKUP($S$12,[1]Hoja1!$B$5:$AT$190,20,FALSE)),"")</f>
        <v/>
      </c>
      <c r="O51" s="106"/>
    </row>
    <row r="52" spans="2:15" ht="3.95" customHeight="1" x14ac:dyDescent="0.25">
      <c r="B52" s="106"/>
      <c r="O52" s="106"/>
    </row>
    <row r="53" spans="2:15" ht="3" customHeight="1" x14ac:dyDescent="0.25">
      <c r="B53" s="106"/>
      <c r="C53" s="106"/>
      <c r="D53" s="106"/>
      <c r="E53" s="106"/>
      <c r="F53" s="106"/>
      <c r="G53" s="106"/>
      <c r="H53" s="106"/>
      <c r="I53" s="106"/>
      <c r="J53" s="106"/>
      <c r="K53" s="106"/>
      <c r="L53" s="106"/>
      <c r="M53" s="106"/>
      <c r="N53" s="106"/>
      <c r="O53" s="106"/>
    </row>
    <row r="54" spans="2:15" ht="3" customHeight="1" x14ac:dyDescent="0.25"/>
    <row r="55" spans="2:15" ht="3.95" customHeight="1" x14ac:dyDescent="0.25">
      <c r="B55" s="106"/>
      <c r="C55" s="106"/>
      <c r="D55" s="106"/>
      <c r="E55" s="106"/>
      <c r="F55" s="106"/>
      <c r="G55" s="106"/>
      <c r="H55" s="106"/>
      <c r="I55" s="106"/>
      <c r="J55" s="106"/>
      <c r="K55" s="106"/>
      <c r="L55" s="106"/>
      <c r="M55" s="106"/>
      <c r="N55" s="106"/>
      <c r="O55" s="106"/>
    </row>
    <row r="56" spans="2:15" ht="3.95" customHeight="1" x14ac:dyDescent="0.25">
      <c r="B56" s="106"/>
      <c r="O56" s="106"/>
    </row>
    <row r="57" spans="2:15" x14ac:dyDescent="0.25">
      <c r="B57" s="106"/>
      <c r="D57" s="112" t="s">
        <v>33</v>
      </c>
      <c r="O57" s="106"/>
    </row>
    <row r="58" spans="2:15" ht="3.95" customHeight="1" x14ac:dyDescent="0.25">
      <c r="B58" s="106"/>
      <c r="O58" s="106"/>
    </row>
    <row r="59" spans="2:15" ht="30" customHeight="1" x14ac:dyDescent="0.25">
      <c r="B59" s="106"/>
      <c r="D59" s="378" t="s">
        <v>34</v>
      </c>
      <c r="E59" s="378"/>
      <c r="F59" s="361" t="str">
        <f>+IF(F60="","",F60&amp;" / "&amp;F61)</f>
        <v>Recursos Comprometidos / Meta Mensual de Compromisos</v>
      </c>
      <c r="G59" s="361"/>
      <c r="H59" s="361"/>
      <c r="I59" s="361"/>
      <c r="J59" s="361"/>
      <c r="K59" s="361"/>
      <c r="L59" s="361"/>
      <c r="M59" s="361"/>
      <c r="O59" s="106"/>
    </row>
    <row r="60" spans="2:15" ht="30" customHeight="1" x14ac:dyDescent="0.25">
      <c r="B60" s="106"/>
      <c r="D60" s="360" t="s">
        <v>35</v>
      </c>
      <c r="E60" s="360"/>
      <c r="F60" s="361" t="str">
        <f>+IFERROR(VLOOKUP($S$12,[1]Hoja1!$B$5:$AT$190,28,FALSE),"")</f>
        <v>Recursos Comprometidos</v>
      </c>
      <c r="G60" s="361"/>
      <c r="H60" s="361"/>
      <c r="I60" s="361"/>
      <c r="J60" s="361"/>
      <c r="K60" s="361"/>
      <c r="L60" s="361"/>
      <c r="M60" s="361"/>
      <c r="O60" s="106"/>
    </row>
    <row r="61" spans="2:15" ht="30" customHeight="1" x14ac:dyDescent="0.25">
      <c r="B61" s="106"/>
      <c r="D61" s="360" t="s">
        <v>36</v>
      </c>
      <c r="E61" s="360"/>
      <c r="F61" s="380" t="str">
        <f>+IFERROR(VLOOKUP($S$12,[1]Hoja1!$B$5:$AT$190,30,FALSE),"")</f>
        <v>Meta Mensual de Compromisos</v>
      </c>
      <c r="G61" s="381"/>
      <c r="H61" s="381"/>
      <c r="I61" s="381"/>
      <c r="J61" s="381"/>
      <c r="K61" s="381"/>
      <c r="L61" s="381"/>
      <c r="M61" s="382"/>
      <c r="O61" s="106"/>
    </row>
    <row r="62" spans="2:15" ht="3.95" customHeight="1" x14ac:dyDescent="0.25">
      <c r="B62" s="106"/>
      <c r="O62" s="106"/>
    </row>
    <row r="63" spans="2:15" ht="3" customHeight="1" x14ac:dyDescent="0.25">
      <c r="B63" s="106"/>
      <c r="C63" s="106"/>
      <c r="D63" s="106"/>
      <c r="E63" s="106"/>
      <c r="F63" s="106"/>
      <c r="G63" s="106"/>
      <c r="H63" s="106"/>
      <c r="I63" s="106"/>
      <c r="J63" s="106"/>
      <c r="K63" s="106"/>
      <c r="L63" s="106"/>
      <c r="M63" s="106"/>
      <c r="N63" s="106"/>
      <c r="O63" s="106"/>
    </row>
    <row r="64" spans="2:15" x14ac:dyDescent="0.25">
      <c r="M64" s="121" t="s">
        <v>37</v>
      </c>
    </row>
    <row r="65" spans="2:45" ht="3" customHeight="1" x14ac:dyDescent="0.25">
      <c r="B65" s="106"/>
      <c r="C65" s="106"/>
      <c r="D65" s="106"/>
      <c r="E65" s="106"/>
      <c r="F65" s="106"/>
      <c r="G65" s="106"/>
      <c r="H65" s="106"/>
      <c r="I65" s="106"/>
      <c r="J65" s="106"/>
      <c r="K65" s="106"/>
      <c r="L65" s="106"/>
      <c r="M65" s="106"/>
      <c r="N65" s="106"/>
      <c r="O65" s="106"/>
    </row>
    <row r="66" spans="2:45" ht="3.95" customHeight="1" x14ac:dyDescent="0.25">
      <c r="B66" s="106"/>
      <c r="O66" s="106"/>
    </row>
    <row r="67" spans="2:45" x14ac:dyDescent="0.25">
      <c r="B67" s="106"/>
      <c r="D67" s="383" t="s">
        <v>38</v>
      </c>
      <c r="E67" s="383"/>
      <c r="O67" s="106"/>
    </row>
    <row r="68" spans="2:45" ht="3.95" customHeight="1" x14ac:dyDescent="0.25">
      <c r="B68" s="106"/>
      <c r="D68" s="112"/>
      <c r="E68" s="112"/>
      <c r="O68" s="106"/>
    </row>
    <row r="69" spans="2:45" ht="18.75" customHeight="1" x14ac:dyDescent="0.25">
      <c r="B69" s="106"/>
      <c r="O69" s="106"/>
      <c r="Q69" s="122" t="s">
        <v>11</v>
      </c>
      <c r="S69" s="105" t="str">
        <f>+IF(F23=0,"",F23)</f>
        <v>Mensual</v>
      </c>
      <c r="U69" s="105">
        <f>+IFERROR(VLOOKUP(S69,[1]base!$H$23:$I$28,2,FALSE),"")</f>
        <v>1</v>
      </c>
    </row>
    <row r="70" spans="2:45" ht="3.95" customHeight="1" x14ac:dyDescent="0.25">
      <c r="B70" s="106"/>
      <c r="D70" s="112"/>
      <c r="E70" s="112"/>
      <c r="O70" s="106"/>
    </row>
    <row r="71" spans="2:45" ht="18.75" customHeight="1" x14ac:dyDescent="0.25">
      <c r="B71" s="106"/>
      <c r="D71" s="384" t="s">
        <v>39</v>
      </c>
      <c r="E71" s="384"/>
      <c r="F71" s="107" t="s">
        <v>47</v>
      </c>
      <c r="G71" s="105">
        <f>+IFERROR(VLOOKUP(F71,$AE$75:$AF$86,2,FALSE),"")</f>
        <v>3</v>
      </c>
      <c r="O71" s="106"/>
      <c r="Q71" s="122" t="s">
        <v>14</v>
      </c>
      <c r="S71" s="105" t="str">
        <f>+IF(F24=0,"",F24)</f>
        <v>Creciente</v>
      </c>
    </row>
    <row r="72" spans="2:45" ht="3.95" customHeight="1" x14ac:dyDescent="0.25">
      <c r="B72" s="106"/>
      <c r="D72" s="112"/>
      <c r="E72" s="112"/>
      <c r="O72" s="106"/>
    </row>
    <row r="73" spans="2:45" x14ac:dyDescent="0.25">
      <c r="B73" s="106"/>
      <c r="D73" s="385" t="s">
        <v>41</v>
      </c>
      <c r="E73" s="385"/>
      <c r="F73" s="386" t="s">
        <v>42</v>
      </c>
      <c r="G73" s="387"/>
      <c r="H73" s="386" t="s">
        <v>43</v>
      </c>
      <c r="I73" s="387"/>
      <c r="J73" s="386" t="s">
        <v>44</v>
      </c>
      <c r="K73" s="387"/>
      <c r="L73" s="386" t="s">
        <v>45</v>
      </c>
      <c r="M73" s="387"/>
      <c r="O73" s="106"/>
      <c r="S73" s="111">
        <f>+IFERROR(VLOOKUP(S74,$AE$75:$AK$86,7,FALSE),"")</f>
        <v>0</v>
      </c>
      <c r="U73" s="111">
        <f>+IFERROR(VLOOKUP(U74,$AE$75:$AK$86,7,FALSE),"")</f>
        <v>0</v>
      </c>
      <c r="W73" s="111">
        <f>+IFERROR(VLOOKUP(W74,$AE$75:$AK$86,7,FALSE),"")</f>
        <v>1</v>
      </c>
      <c r="Y73" s="111">
        <f>+IFERROR(VLOOKUP(Y74,$AE$75:$AK$86,7,FALSE),"")</f>
        <v>1</v>
      </c>
      <c r="AA73" s="111">
        <f>+IFERROR(VLOOKUP(AA74,$AE$75:$AK$86,7,FALSE),"")</f>
        <v>1</v>
      </c>
      <c r="AC73" s="111">
        <f>+IFERROR(VLOOKUP(AC74,$AE$75:$AK$86,7,FALSE),"")</f>
        <v>1</v>
      </c>
      <c r="AL73" s="379" t="s">
        <v>42</v>
      </c>
      <c r="AM73" s="379"/>
      <c r="AN73" s="379" t="s">
        <v>43</v>
      </c>
      <c r="AO73" s="379"/>
      <c r="AP73" s="379" t="s">
        <v>44</v>
      </c>
      <c r="AQ73" s="379"/>
      <c r="AR73" s="379" t="s">
        <v>45</v>
      </c>
      <c r="AS73" s="379"/>
    </row>
    <row r="74" spans="2:45" x14ac:dyDescent="0.25">
      <c r="B74" s="106"/>
      <c r="D74" s="385"/>
      <c r="E74" s="385"/>
      <c r="F74" s="123" t="str">
        <f>+IF($F$24="Decreciente","Max","Min")</f>
        <v>Min</v>
      </c>
      <c r="G74" s="123" t="str">
        <f>+IF($F$24="Decreciente","MIn","Max")</f>
        <v>Max</v>
      </c>
      <c r="H74" s="123" t="str">
        <f>+IF($F$24="Decreciente","Max","Min")</f>
        <v>Min</v>
      </c>
      <c r="I74" s="123" t="str">
        <f>+IF($F$24="Decreciente","MIn","Max")</f>
        <v>Max</v>
      </c>
      <c r="J74" s="123" t="str">
        <f>+IF($F$24="Decreciente","Max","Min")</f>
        <v>Min</v>
      </c>
      <c r="K74" s="123" t="str">
        <f>+IF($F$24="Decreciente","MIn","Max")</f>
        <v>Max</v>
      </c>
      <c r="L74" s="123" t="str">
        <f>+IF($F$24="Decreciente","Max","Min")</f>
        <v>Min</v>
      </c>
      <c r="M74" s="123" t="str">
        <f>+IF($F$24="Decreciente","MIn","Max")</f>
        <v>Max</v>
      </c>
      <c r="O74" s="106"/>
      <c r="S74" s="124" t="s">
        <v>46</v>
      </c>
      <c r="T74" s="124"/>
      <c r="U74" s="124" t="s">
        <v>40</v>
      </c>
      <c r="V74" s="124"/>
      <c r="W74" s="124" t="s">
        <v>47</v>
      </c>
      <c r="X74" s="124"/>
      <c r="Y74" s="124" t="s">
        <v>48</v>
      </c>
      <c r="Z74" s="124"/>
      <c r="AA74" s="124" t="s">
        <v>49</v>
      </c>
      <c r="AB74" s="124"/>
      <c r="AC74" s="124" t="s">
        <v>50</v>
      </c>
      <c r="AL74" s="125" t="s">
        <v>51</v>
      </c>
      <c r="AM74" s="125" t="s">
        <v>52</v>
      </c>
      <c r="AN74" s="125" t="s">
        <v>51</v>
      </c>
      <c r="AO74" s="125" t="s">
        <v>52</v>
      </c>
      <c r="AP74" s="125" t="s">
        <v>51</v>
      </c>
      <c r="AQ74" s="125" t="s">
        <v>52</v>
      </c>
      <c r="AR74" s="125" t="s">
        <v>51</v>
      </c>
      <c r="AS74" s="125" t="s">
        <v>52</v>
      </c>
    </row>
    <row r="75" spans="2:45" x14ac:dyDescent="0.25">
      <c r="B75" s="106"/>
      <c r="D75" s="377" t="s">
        <v>46</v>
      </c>
      <c r="E75" s="377"/>
      <c r="F75" s="126"/>
      <c r="G75" s="126"/>
      <c r="H75" s="126"/>
      <c r="I75" s="126"/>
      <c r="J75" s="126"/>
      <c r="K75" s="126"/>
      <c r="L75" s="126"/>
      <c r="M75" s="126"/>
      <c r="O75" s="106"/>
      <c r="Q75" s="122" t="s">
        <v>1984</v>
      </c>
      <c r="R75" s="111"/>
      <c r="S75" s="127"/>
      <c r="T75" s="111"/>
      <c r="U75" s="127"/>
      <c r="V75" s="111"/>
      <c r="W75" s="127"/>
      <c r="X75" s="111"/>
      <c r="Y75" s="127"/>
      <c r="Z75" s="111"/>
      <c r="AA75" s="127"/>
      <c r="AB75" s="111"/>
      <c r="AC75" s="127"/>
      <c r="AE75" s="105" t="s">
        <v>46</v>
      </c>
      <c r="AF75" s="105">
        <v>1</v>
      </c>
      <c r="AG75" s="105">
        <f>+IF(AF75&gt;=$G$71,1,0)</f>
        <v>0</v>
      </c>
      <c r="AH75" s="105">
        <f>+IF(AG75=0,0,IF(AG75=1,(SUM($AG$75:AG75)-1),1))</f>
        <v>0</v>
      </c>
      <c r="AI75" s="105">
        <f>+IF(AH75=0,0,IF(MOD(AH75,$U$69)=0,1,0))</f>
        <v>0</v>
      </c>
      <c r="AJ75" s="105">
        <f>+IF(AE75=$F$71,1,0)</f>
        <v>0</v>
      </c>
      <c r="AK75" s="105">
        <f>+MAX(AI75:AJ75)</f>
        <v>0</v>
      </c>
      <c r="AL75" s="128" t="str">
        <f>+""</f>
        <v/>
      </c>
      <c r="AM75" s="128" t="str">
        <f>+IF(AK75=0,"",IF(R78="&gt;",S78+0.001,IF(R78="&lt;",S78-0.001,S78)))</f>
        <v/>
      </c>
      <c r="AN75" s="128" t="str">
        <f>+IF(R77="NA","",IF(AK75=0,"",IF(R78="≥",S78-0.001,IF(R78="≤",S78+0.001,S78))))</f>
        <v/>
      </c>
      <c r="AO75" s="128" t="str">
        <f>IF(R77="NA","",IF(AK75=0,"",IF(R77="&gt;",S77+0.001,IF(R77="&lt;",S77-0.001,S77))))</f>
        <v/>
      </c>
      <c r="AP75" s="128" t="str">
        <f>+IF(R76="NA","",IF(AK75=0,"",IF(R77="≥",S77-0.001,IF(R77="≤",S77+0.001,S77))))</f>
        <v/>
      </c>
      <c r="AQ75" s="128" t="str">
        <f>+IF(R76="NA","",IF(AK75=0,"",IF(R76="&gt;",S76+0.001,IF(R76="&lt;",S76-0.001,S76))))</f>
        <v/>
      </c>
      <c r="AR75" s="128" t="str">
        <f>IF(AK75=0,"",IF(R76="≥",S75-0.001,IF(R76="≤",S75+0.001,"")))</f>
        <v/>
      </c>
      <c r="AS75" s="128" t="str">
        <f>+IF(AK75=0,"",IF(R75="=",S75,""))</f>
        <v/>
      </c>
    </row>
    <row r="76" spans="2:45" x14ac:dyDescent="0.25">
      <c r="B76" s="106"/>
      <c r="D76" s="377" t="s">
        <v>40</v>
      </c>
      <c r="E76" s="377"/>
      <c r="F76" s="126"/>
      <c r="G76" s="126"/>
      <c r="H76" s="126"/>
      <c r="I76" s="126"/>
      <c r="J76" s="126"/>
      <c r="K76" s="126"/>
      <c r="L76" s="126"/>
      <c r="M76" s="126"/>
      <c r="O76" s="106"/>
      <c r="Q76" s="122" t="s">
        <v>1985</v>
      </c>
      <c r="R76" s="111"/>
      <c r="S76" s="127"/>
      <c r="T76" s="111"/>
      <c r="U76" s="127"/>
      <c r="V76" s="111"/>
      <c r="W76" s="127"/>
      <c r="X76" s="111"/>
      <c r="Y76" s="127"/>
      <c r="Z76" s="111"/>
      <c r="AA76" s="127"/>
      <c r="AB76" s="111"/>
      <c r="AC76" s="127"/>
      <c r="AE76" s="105" t="s">
        <v>40</v>
      </c>
      <c r="AF76" s="105">
        <v>2</v>
      </c>
      <c r="AG76" s="105">
        <f t="shared" ref="AG76:AG86" si="0">+IF(AF76&gt;=$G$71,1,0)</f>
        <v>0</v>
      </c>
      <c r="AH76" s="105">
        <f>+IF(AG76=0,0,IF(AG76=1,(SUM($AG$75:AG76)-1),1))</f>
        <v>0</v>
      </c>
      <c r="AI76" s="105">
        <f t="shared" ref="AI76:AI86" si="1">+IF(AH76=0,0,IF(MOD(AH76,$U$69)=0,1,0))</f>
        <v>0</v>
      </c>
      <c r="AJ76" s="105">
        <f t="shared" ref="AJ76:AJ86" si="2">+IF(AE76=$F$71,1,0)</f>
        <v>0</v>
      </c>
      <c r="AK76" s="105">
        <f t="shared" ref="AK76:AK86" si="3">+MAX(AI76:AJ76)</f>
        <v>0</v>
      </c>
      <c r="AL76" s="128" t="str">
        <f>+""</f>
        <v/>
      </c>
      <c r="AM76" s="128" t="str">
        <f>+IF(AK76=0,"",IF(T78="&gt;",U78+0.001,IF(T78="&lt;",U78-0.001,U78)))</f>
        <v/>
      </c>
      <c r="AN76" s="128" t="str">
        <f>+IF(T77="NA","",IF(AK76=0,"",IF(T78="≥",U78-0.001,IF(T78="≤",U78+0.001,U78))))</f>
        <v/>
      </c>
      <c r="AO76" s="128" t="str">
        <f>IF(T77="NA","",IF(AK76=0,"",IF(T77="&gt;",U77+0.001,IF(T77="&lt;",U77-0.001,U77))))</f>
        <v/>
      </c>
      <c r="AP76" s="128" t="str">
        <f>+IF(T76="NA","",IF(AK76=0,"",IF(T77="≥",U77-0.001,IF(T77="≤",U77+0.001,U77))))</f>
        <v/>
      </c>
      <c r="AQ76" s="128" t="str">
        <f>+IF(T76="NA","",IF(AK76=0,"",IF(T76="&gt;",U76+0.001,IF(T76="&lt;",U76-0.001,U76))))</f>
        <v/>
      </c>
      <c r="AR76" s="128" t="str">
        <f>IF(AK76=0,"",IF(T76="≥",U75-0.001,IF(T76="≤",U75+0.001,"")))</f>
        <v/>
      </c>
      <c r="AS76" s="128" t="str">
        <f>+IF(AK76=0,"",IF(T75="=",U75,""))</f>
        <v/>
      </c>
    </row>
    <row r="77" spans="2:45" x14ac:dyDescent="0.25">
      <c r="B77" s="106"/>
      <c r="D77" s="377" t="s">
        <v>47</v>
      </c>
      <c r="E77" s="377"/>
      <c r="F77" s="126"/>
      <c r="G77" s="126">
        <v>0.94</v>
      </c>
      <c r="H77" s="126">
        <v>0.94099999999999995</v>
      </c>
      <c r="I77" s="126">
        <v>0.96899999999999997</v>
      </c>
      <c r="J77" s="126">
        <v>0.97</v>
      </c>
      <c r="K77" s="126">
        <v>0.999</v>
      </c>
      <c r="L77" s="126">
        <v>1</v>
      </c>
      <c r="M77" s="126"/>
      <c r="O77" s="106"/>
      <c r="Q77" s="122" t="s">
        <v>1986</v>
      </c>
      <c r="R77" s="111"/>
      <c r="S77" s="127"/>
      <c r="T77" s="111"/>
      <c r="U77" s="127"/>
      <c r="V77" s="111"/>
      <c r="W77" s="127"/>
      <c r="X77" s="111"/>
      <c r="Y77" s="127"/>
      <c r="Z77" s="111"/>
      <c r="AA77" s="127"/>
      <c r="AB77" s="111"/>
      <c r="AC77" s="127"/>
      <c r="AE77" s="105" t="s">
        <v>47</v>
      </c>
      <c r="AF77" s="105">
        <v>3</v>
      </c>
      <c r="AG77" s="105">
        <f t="shared" si="0"/>
        <v>1</v>
      </c>
      <c r="AH77" s="105">
        <f>+IF(AG77=0,0,IF(AG77=1,(SUM($AG$75:AG77)-1),1))</f>
        <v>0</v>
      </c>
      <c r="AI77" s="105">
        <f t="shared" si="1"/>
        <v>0</v>
      </c>
      <c r="AJ77" s="105">
        <f t="shared" si="2"/>
        <v>1</v>
      </c>
      <c r="AK77" s="105">
        <f t="shared" si="3"/>
        <v>1</v>
      </c>
      <c r="AL77" s="128" t="str">
        <f>+""</f>
        <v/>
      </c>
      <c r="AM77" s="128">
        <f>+IF(AK77=0,"",IF(V78="&gt;",W78+0.001,IF(V78="&lt;",W78-0.001,W78)))</f>
        <v>0</v>
      </c>
      <c r="AN77" s="128">
        <f>+IF(V77="NA","",IF(AK77=0,"",IF(V78="≥",W78-0.001,IF(V78="≤",W78+0.001,W78))))</f>
        <v>0</v>
      </c>
      <c r="AO77" s="128">
        <f>IF(V77="NA","",IF(AK77=0,"",IF(V77="&gt;",W77+0.001,IF(V77="&lt;",W77-0.001,W77))))</f>
        <v>0</v>
      </c>
      <c r="AP77" s="128">
        <f>+IF(V76="NA","",IF(AK77=0,"",IF(V77="≥",W77-0.001,IF(V77="≤",W77+0.001,W77))))</f>
        <v>0</v>
      </c>
      <c r="AQ77" s="128">
        <f>+IF(V76="NA","",IF(AK77=0,"",IF(V76="&gt;",W76+0.001,IF(V76="&lt;",W76-0.001,W76))))</f>
        <v>0</v>
      </c>
      <c r="AR77" s="128" t="str">
        <f>IF(AK77=0,"",IF(V76="≥",W75-0.001,IF(V76="≤",W75+0.001,"")))</f>
        <v/>
      </c>
      <c r="AS77" s="128" t="str">
        <f>+IF(AK77=0,"",IF(V75="=",W75,""))</f>
        <v/>
      </c>
    </row>
    <row r="78" spans="2:45" x14ac:dyDescent="0.25">
      <c r="B78" s="106"/>
      <c r="D78" s="377" t="s">
        <v>48</v>
      </c>
      <c r="E78" s="377"/>
      <c r="F78" s="126"/>
      <c r="G78" s="126">
        <v>0.94</v>
      </c>
      <c r="H78" s="126">
        <v>0.94099999999999995</v>
      </c>
      <c r="I78" s="126">
        <v>0.96899999999999997</v>
      </c>
      <c r="J78" s="126">
        <v>0.97</v>
      </c>
      <c r="K78" s="126">
        <v>0.999</v>
      </c>
      <c r="L78" s="126">
        <v>1</v>
      </c>
      <c r="M78" s="126"/>
      <c r="O78" s="106"/>
      <c r="Q78" s="122" t="s">
        <v>1987</v>
      </c>
      <c r="R78" s="111"/>
      <c r="S78" s="127"/>
      <c r="T78" s="111"/>
      <c r="U78" s="127"/>
      <c r="V78" s="111"/>
      <c r="W78" s="127"/>
      <c r="X78" s="111"/>
      <c r="Y78" s="127"/>
      <c r="Z78" s="111"/>
      <c r="AA78" s="127"/>
      <c r="AB78" s="111"/>
      <c r="AC78" s="127"/>
      <c r="AE78" s="105" t="s">
        <v>48</v>
      </c>
      <c r="AF78" s="105">
        <v>4</v>
      </c>
      <c r="AG78" s="105">
        <f t="shared" si="0"/>
        <v>1</v>
      </c>
      <c r="AH78" s="105">
        <f>+IF(AG78=0,0,IF(AG78=1,(SUM($AG$75:AG78)-1),1))</f>
        <v>1</v>
      </c>
      <c r="AI78" s="105">
        <f t="shared" si="1"/>
        <v>1</v>
      </c>
      <c r="AJ78" s="105">
        <f t="shared" si="2"/>
        <v>0</v>
      </c>
      <c r="AK78" s="105">
        <f t="shared" si="3"/>
        <v>1</v>
      </c>
      <c r="AL78" s="128" t="str">
        <f>+""</f>
        <v/>
      </c>
      <c r="AM78" s="128">
        <f>+IF(AK78=0,"",IF(X78="&gt;",Y78+0.001,IF(X78="&lt;",Y78-0.001,Y78)))</f>
        <v>0</v>
      </c>
      <c r="AN78" s="128">
        <f>+IF(X77="NA","",IF(AK78=0,"",IF(X78="≥",Y78-0.001,IF(X78="≤",Y78+0.001,Y78))))</f>
        <v>0</v>
      </c>
      <c r="AO78" s="128">
        <f>IF(X77="NA","",IF(AK78=0,"",IF(X77="&gt;",Y77+0.001,IF(X77="&lt;",Y77-0.001,Y77))))</f>
        <v>0</v>
      </c>
      <c r="AP78" s="128">
        <f>+IF(X76="NA","",IF(AK78=0,"",IF(X77="≥",Y77-0.001,IF(X77="≤",Y77+0.001,Y77))))</f>
        <v>0</v>
      </c>
      <c r="AQ78" s="128">
        <f>+IF(X76="NA","",IF(AK78=0,"",IF(X76="&gt;",Y76+0.001,IF(X76="&lt;",Y76-0.001,Y76))))</f>
        <v>0</v>
      </c>
      <c r="AR78" s="128" t="str">
        <f>IF(AK78=0,"",IF(X76="≥",Y75-0.001,IF(X76="≤",Y75+0.001,"")))</f>
        <v/>
      </c>
      <c r="AS78" s="128" t="str">
        <f>+IF(AK78=0,"",IF(X75="=",Y75,""))</f>
        <v/>
      </c>
    </row>
    <row r="79" spans="2:45" x14ac:dyDescent="0.25">
      <c r="B79" s="106"/>
      <c r="D79" s="377" t="s">
        <v>49</v>
      </c>
      <c r="E79" s="377"/>
      <c r="F79" s="126"/>
      <c r="G79" s="126">
        <v>0.94</v>
      </c>
      <c r="H79" s="126">
        <v>0.94099999999999995</v>
      </c>
      <c r="I79" s="126">
        <v>0.96899999999999997</v>
      </c>
      <c r="J79" s="126">
        <v>0.97</v>
      </c>
      <c r="K79" s="126">
        <v>0.999</v>
      </c>
      <c r="L79" s="126">
        <v>1</v>
      </c>
      <c r="M79" s="126"/>
      <c r="O79" s="106"/>
      <c r="R79" s="111"/>
      <c r="S79" s="111">
        <f>+IFERROR(VLOOKUP(S80,$AE$75:$AK$86,7,FALSE),"")</f>
        <v>1</v>
      </c>
      <c r="U79" s="111">
        <f>+IFERROR(VLOOKUP(U80,$AE$75:$AK$86,7,FALSE),"")</f>
        <v>1</v>
      </c>
      <c r="W79" s="111">
        <f>+IFERROR(VLOOKUP(W80,$AE$75:$AK$86,7,FALSE),"")</f>
        <v>1</v>
      </c>
      <c r="Y79" s="111">
        <f>+IFERROR(VLOOKUP(Y80,$AE$75:$AK$86,7,FALSE),"")</f>
        <v>1</v>
      </c>
      <c r="AA79" s="111">
        <f>+IFERROR(VLOOKUP(AA80,$AE$75:$AK$86,7,FALSE),"")</f>
        <v>1</v>
      </c>
      <c r="AC79" s="111">
        <f>+IFERROR(VLOOKUP(AC80,$AE$75:$AK$86,7,FALSE),"")</f>
        <v>1</v>
      </c>
      <c r="AE79" s="105" t="s">
        <v>49</v>
      </c>
      <c r="AF79" s="105">
        <v>5</v>
      </c>
      <c r="AG79" s="105">
        <f t="shared" si="0"/>
        <v>1</v>
      </c>
      <c r="AH79" s="105">
        <f>+IF(AG79=0,0,IF(AG79=1,(SUM($AG$75:AG79)-1),1))</f>
        <v>2</v>
      </c>
      <c r="AI79" s="105">
        <f t="shared" si="1"/>
        <v>1</v>
      </c>
      <c r="AJ79" s="105">
        <f t="shared" si="2"/>
        <v>0</v>
      </c>
      <c r="AK79" s="105">
        <f t="shared" si="3"/>
        <v>1</v>
      </c>
      <c r="AL79" s="128" t="str">
        <f>+""</f>
        <v/>
      </c>
      <c r="AM79" s="128">
        <f>+IF(AK79=0,"",IF(Z78="&gt;",AA78+0.001,IF(Z78="&lt;",AA78-0.001,AA78)))</f>
        <v>0</v>
      </c>
      <c r="AN79" s="128">
        <f>+IF(Z77="NA","",IF(AK79=0,"",IF(Z78="≥",AA78-0.001,IF(Z78="≤",AA78+0.001,AA78))))</f>
        <v>0</v>
      </c>
      <c r="AO79" s="128">
        <f>IF(Z77="NA","",IF(AK79=0,"",IF(Z77="&gt;",AA77+0.001,IF(Z77="&lt;",AA77-0.001,AA77))))</f>
        <v>0</v>
      </c>
      <c r="AP79" s="128">
        <f>+IF(Z76="NA","",IF(AK79=0,"",IF(Z77="≥",AA77-0.001,IF(Z77="≤",AA77+0.001,AA77))))</f>
        <v>0</v>
      </c>
      <c r="AQ79" s="128">
        <f>+IF(Z76="NA","",IF(AK79=0,"",IF(Z76="&gt;",AA76+0.001,IF(Z76="&lt;",AA76-0.001,AA76))))</f>
        <v>0</v>
      </c>
      <c r="AR79" s="128" t="str">
        <f>IF(AK79=0,"",IF(Z76="≥",AA75-0.001,IF(Z76="≤",AA75+0.001,"")))</f>
        <v/>
      </c>
      <c r="AS79" s="128" t="str">
        <f>+IF(AK79=0,"",IF(Z75="=",AA75,""))</f>
        <v/>
      </c>
    </row>
    <row r="80" spans="2:45" x14ac:dyDescent="0.25">
      <c r="B80" s="106"/>
      <c r="D80" s="377" t="s">
        <v>50</v>
      </c>
      <c r="E80" s="377"/>
      <c r="F80" s="126"/>
      <c r="G80" s="126">
        <v>0.94</v>
      </c>
      <c r="H80" s="126">
        <v>0.94099999999999995</v>
      </c>
      <c r="I80" s="126">
        <v>0.96899999999999997</v>
      </c>
      <c r="J80" s="126">
        <v>0.97</v>
      </c>
      <c r="K80" s="126">
        <v>0.999</v>
      </c>
      <c r="L80" s="126">
        <v>1</v>
      </c>
      <c r="M80" s="126"/>
      <c r="O80" s="106"/>
      <c r="R80" s="111"/>
      <c r="S80" s="124" t="s">
        <v>53</v>
      </c>
      <c r="T80" s="124"/>
      <c r="U80" s="124" t="s">
        <v>54</v>
      </c>
      <c r="V80" s="124"/>
      <c r="W80" s="124" t="s">
        <v>55</v>
      </c>
      <c r="X80" s="124"/>
      <c r="Y80" s="124" t="s">
        <v>56</v>
      </c>
      <c r="Z80" s="124"/>
      <c r="AA80" s="124" t="s">
        <v>57</v>
      </c>
      <c r="AB80" s="124"/>
      <c r="AC80" s="124" t="s">
        <v>58</v>
      </c>
      <c r="AE80" s="105" t="s">
        <v>50</v>
      </c>
      <c r="AF80" s="105">
        <v>6</v>
      </c>
      <c r="AG80" s="105">
        <f t="shared" si="0"/>
        <v>1</v>
      </c>
      <c r="AH80" s="105">
        <f>+IF(AG80=0,0,IF(AG80=1,(SUM($AG$75:AG80)-1),1))</f>
        <v>3</v>
      </c>
      <c r="AI80" s="105">
        <f t="shared" si="1"/>
        <v>1</v>
      </c>
      <c r="AJ80" s="105">
        <f t="shared" si="2"/>
        <v>0</v>
      </c>
      <c r="AK80" s="105">
        <f t="shared" si="3"/>
        <v>1</v>
      </c>
      <c r="AL80" s="128" t="str">
        <f>+""</f>
        <v/>
      </c>
      <c r="AM80" s="128">
        <f>+IF(AK80=0,"",IF(AB78="&gt;",AC78+0.001,IF(AB78="&lt;",AC78-0.001,AC78)))</f>
        <v>0</v>
      </c>
      <c r="AN80" s="128">
        <f>+IF(AB77="NA","",IF(AK80=0,"",IF(AB78="≥",AC78-0.001,IF(AB78="≤",AC78+0.001,AC78))))</f>
        <v>0</v>
      </c>
      <c r="AO80" s="128">
        <f>IF(AB77="NA","",IF(AK80=0,"",IF(AB77="&gt;",AC77+0.001,IF(AB77="&lt;",AC77-0.001,AC77))))</f>
        <v>0</v>
      </c>
      <c r="AP80" s="128">
        <f>+IF(AB76="NA","",IF(AK80=0,"",IF(AB77="≥",AC77-0.001,IF(AB77="≤",AC77+0.001,AC77))))</f>
        <v>0</v>
      </c>
      <c r="AQ80" s="128">
        <f>+IF(AB76="NA","",IF(AK80=0,"",IF(AB76="&gt;",AC76+0.001,IF(AB76="&lt;",AC76-0.001,AC76))))</f>
        <v>0</v>
      </c>
      <c r="AR80" s="128" t="str">
        <f>IF(AK80=0,"",IF(AB76="≥",AC75-0.001,IF(AB76="≤",AC75+0.001,"")))</f>
        <v/>
      </c>
      <c r="AS80" s="128" t="str">
        <f>+IF(AK80=0,"",IF(AB75="=",AC75,""))</f>
        <v/>
      </c>
    </row>
    <row r="81" spans="2:45" x14ac:dyDescent="0.25">
      <c r="B81" s="106"/>
      <c r="D81" s="377" t="s">
        <v>53</v>
      </c>
      <c r="E81" s="377"/>
      <c r="F81" s="126"/>
      <c r="G81" s="126">
        <v>0.94</v>
      </c>
      <c r="H81" s="126">
        <v>0.94099999999999995</v>
      </c>
      <c r="I81" s="126">
        <v>0.96899999999999997</v>
      </c>
      <c r="J81" s="126">
        <v>0.97</v>
      </c>
      <c r="K81" s="126">
        <v>0.999</v>
      </c>
      <c r="L81" s="126">
        <v>1</v>
      </c>
      <c r="M81" s="126"/>
      <c r="O81" s="106"/>
      <c r="Q81" s="122" t="s">
        <v>1984</v>
      </c>
      <c r="R81" s="111"/>
      <c r="S81" s="127"/>
      <c r="T81" s="111"/>
      <c r="U81" s="127"/>
      <c r="V81" s="111"/>
      <c r="W81" s="127"/>
      <c r="X81" s="111"/>
      <c r="Y81" s="127"/>
      <c r="Z81" s="111"/>
      <c r="AA81" s="127"/>
      <c r="AB81" s="111"/>
      <c r="AC81" s="127"/>
      <c r="AE81" s="105" t="s">
        <v>53</v>
      </c>
      <c r="AF81" s="105">
        <v>7</v>
      </c>
      <c r="AG81" s="105">
        <f t="shared" si="0"/>
        <v>1</v>
      </c>
      <c r="AH81" s="105">
        <f>+IF(AG81=0,0,IF(AG81=1,(SUM($AG$75:AG81)-1),1))</f>
        <v>4</v>
      </c>
      <c r="AI81" s="105">
        <f t="shared" si="1"/>
        <v>1</v>
      </c>
      <c r="AJ81" s="105">
        <f t="shared" si="2"/>
        <v>0</v>
      </c>
      <c r="AK81" s="105">
        <f t="shared" si="3"/>
        <v>1</v>
      </c>
      <c r="AL81" s="128" t="str">
        <f>+""</f>
        <v/>
      </c>
      <c r="AM81" s="128">
        <f>+IF(AK81=0,"",IF(R84="&gt;",S84+0.001,IF(R84="&lt;",S84-0.001,S84)))</f>
        <v>0</v>
      </c>
      <c r="AN81" s="128">
        <f>+IF(R83="NA","",IF(AK81=0,"",IF(R84="≥",S84-0.001,IF(R84="≤",S84+0.001,S84))))</f>
        <v>0</v>
      </c>
      <c r="AO81" s="128">
        <f>IF(R83="NA","",IF(AK81=0,"",IF(R83="&gt;",S83+0.001,IF(R83="&lt;",S83-0.001,S83))))</f>
        <v>0</v>
      </c>
      <c r="AP81" s="128">
        <f>+IF(R82="NA","",IF(AK81=0,"",IF(R83="≥",S83-0.001,IF(R83="≤",S83+0.001,S83))))</f>
        <v>0</v>
      </c>
      <c r="AQ81" s="128">
        <f>+IF(R82="NA","",IF(AK81=0,"",IF(R82="&gt;",S82+0.001,IF(R82="&lt;",S82-0.001,S82))))</f>
        <v>0</v>
      </c>
      <c r="AR81" s="128" t="str">
        <f>IF(AK81=0,"",IF(R82="≥",S81-0.001,IF(R82="≤",S81+0.001,"")))</f>
        <v/>
      </c>
      <c r="AS81" s="128" t="str">
        <f>+IF(AK81=0,"",IF(R81="=",S81,""))</f>
        <v/>
      </c>
    </row>
    <row r="82" spans="2:45" x14ac:dyDescent="0.25">
      <c r="B82" s="106"/>
      <c r="D82" s="377" t="s">
        <v>54</v>
      </c>
      <c r="E82" s="377"/>
      <c r="F82" s="126"/>
      <c r="G82" s="126">
        <v>0.94</v>
      </c>
      <c r="H82" s="126">
        <v>0.94099999999999995</v>
      </c>
      <c r="I82" s="126">
        <v>0.96899999999999997</v>
      </c>
      <c r="J82" s="126">
        <v>0.97</v>
      </c>
      <c r="K82" s="126">
        <v>0.999</v>
      </c>
      <c r="L82" s="126">
        <v>1</v>
      </c>
      <c r="M82" s="126"/>
      <c r="O82" s="106"/>
      <c r="Q82" s="122" t="s">
        <v>1985</v>
      </c>
      <c r="R82" s="111"/>
      <c r="S82" s="127"/>
      <c r="T82" s="111"/>
      <c r="U82" s="127"/>
      <c r="V82" s="111"/>
      <c r="W82" s="127"/>
      <c r="X82" s="111"/>
      <c r="Y82" s="127"/>
      <c r="Z82" s="111"/>
      <c r="AA82" s="127"/>
      <c r="AB82" s="111"/>
      <c r="AC82" s="127"/>
      <c r="AE82" s="105" t="s">
        <v>54</v>
      </c>
      <c r="AF82" s="105">
        <v>8</v>
      </c>
      <c r="AG82" s="105">
        <f t="shared" si="0"/>
        <v>1</v>
      </c>
      <c r="AH82" s="105">
        <f>+IF(AG82=0,0,IF(AG82=1,(SUM($AG$75:AG82)-1),1))</f>
        <v>5</v>
      </c>
      <c r="AI82" s="105">
        <f t="shared" si="1"/>
        <v>1</v>
      </c>
      <c r="AJ82" s="105">
        <f t="shared" si="2"/>
        <v>0</v>
      </c>
      <c r="AK82" s="105">
        <f t="shared" si="3"/>
        <v>1</v>
      </c>
      <c r="AL82" s="128" t="str">
        <f>+""</f>
        <v/>
      </c>
      <c r="AM82" s="128">
        <f>+IF(AK82=0,"",IF(T84="&gt;",U84+0.001,IF(T84="&lt;",U84-0.001,U84)))</f>
        <v>0</v>
      </c>
      <c r="AN82" s="128">
        <f>+IF(T83="NA","",IF(AK82=0,"",IF(T84="≥",U84-0.001,IF(T84="≤",U84+0.001,U84))))</f>
        <v>0</v>
      </c>
      <c r="AO82" s="128">
        <f>IF(T83="NA","",IF(AK82=0,"",IF(T83="&gt;",U83+0.001,IF(T83="&lt;",U83-0.001,U83))))</f>
        <v>0</v>
      </c>
      <c r="AP82" s="128">
        <f>+IF(T82="NA","",IF(AK82=0,"",IF(T83="≥",U83-0.001,IF(T83="≤",U83+0.001,U83))))</f>
        <v>0</v>
      </c>
      <c r="AQ82" s="128">
        <f>+IF(T82="NA","",IF(AK82=0,"",IF(T82="&gt;",U82+0.001,IF(T82="&lt;",U82-0.001,U82))))</f>
        <v>0</v>
      </c>
      <c r="AR82" s="128" t="str">
        <f>IF(AK82=0,"",IF(T82="≥",U81-0.001,IF(T82="≤",U81+0.001,"")))</f>
        <v/>
      </c>
      <c r="AS82" s="128" t="str">
        <f>+IF(AK82=0,"",IF(T81="=",U81,""))</f>
        <v/>
      </c>
    </row>
    <row r="83" spans="2:45" x14ac:dyDescent="0.25">
      <c r="B83" s="106"/>
      <c r="D83" s="377" t="s">
        <v>55</v>
      </c>
      <c r="E83" s="377"/>
      <c r="F83" s="126"/>
      <c r="G83" s="126">
        <v>0.94</v>
      </c>
      <c r="H83" s="126">
        <v>0.94099999999999995</v>
      </c>
      <c r="I83" s="126">
        <v>0.96899999999999997</v>
      </c>
      <c r="J83" s="126">
        <v>0.97</v>
      </c>
      <c r="K83" s="126">
        <v>0.999</v>
      </c>
      <c r="L83" s="126">
        <v>1</v>
      </c>
      <c r="M83" s="126"/>
      <c r="O83" s="106"/>
      <c r="Q83" s="122" t="s">
        <v>1986</v>
      </c>
      <c r="R83" s="111"/>
      <c r="S83" s="127"/>
      <c r="T83" s="111"/>
      <c r="U83" s="127"/>
      <c r="V83" s="111"/>
      <c r="W83" s="127"/>
      <c r="X83" s="111"/>
      <c r="Y83" s="127"/>
      <c r="Z83" s="111"/>
      <c r="AA83" s="127"/>
      <c r="AB83" s="111"/>
      <c r="AC83" s="127"/>
      <c r="AE83" s="105" t="s">
        <v>55</v>
      </c>
      <c r="AF83" s="105">
        <v>9</v>
      </c>
      <c r="AG83" s="105">
        <f t="shared" si="0"/>
        <v>1</v>
      </c>
      <c r="AH83" s="105">
        <f>+IF(AG83=0,0,IF(AG83=1,(SUM($AG$75:AG83)-1),1))</f>
        <v>6</v>
      </c>
      <c r="AI83" s="105">
        <f t="shared" si="1"/>
        <v>1</v>
      </c>
      <c r="AJ83" s="105">
        <f t="shared" si="2"/>
        <v>0</v>
      </c>
      <c r="AK83" s="105">
        <f t="shared" si="3"/>
        <v>1</v>
      </c>
      <c r="AL83" s="128" t="str">
        <f>+""</f>
        <v/>
      </c>
      <c r="AM83" s="128">
        <f>+IF(AK83=0,"",IF(V84="&gt;",W84+0.001,IF(V84="&lt;",W84-0.001,W84)))</f>
        <v>0</v>
      </c>
      <c r="AN83" s="128">
        <f>+IF(V83="NA","",IF(AK83=0,"",IF(V84="≥",W84-0.001,IF(V84="≤",W84+0.001,W84))))</f>
        <v>0</v>
      </c>
      <c r="AO83" s="128">
        <f>IF(V83="NA","",IF(AK83=0,"",IF(V83="&gt;",W83+0.001,IF(V83="&lt;",W83-0.001,W83))))</f>
        <v>0</v>
      </c>
      <c r="AP83" s="128">
        <f>+IF(V82="NA","",IF(AK83=0,"",IF(V83="≥",W83-0.001,IF(V83="≤",W83+0.001,W83))))</f>
        <v>0</v>
      </c>
      <c r="AQ83" s="128">
        <f>+IF(V82="NA","",IF(AK83=0,"",IF(V82="&gt;",W82+0.001,IF(V82="&lt;",W82-0.001,W82))))</f>
        <v>0</v>
      </c>
      <c r="AR83" s="128" t="str">
        <f>IF(AK83=0,"",IF(V82="≥",W81-0.001,IF(V82="≤",W81+0.001,"")))</f>
        <v/>
      </c>
      <c r="AS83" s="128" t="str">
        <f>+IF(AK83=0,"",IF(V81="=",W81,""))</f>
        <v/>
      </c>
    </row>
    <row r="84" spans="2:45" x14ac:dyDescent="0.25">
      <c r="B84" s="106"/>
      <c r="D84" s="377" t="s">
        <v>56</v>
      </c>
      <c r="E84" s="377"/>
      <c r="F84" s="126"/>
      <c r="G84" s="126">
        <v>0.94</v>
      </c>
      <c r="H84" s="126">
        <v>0.94099999999999995</v>
      </c>
      <c r="I84" s="126">
        <v>0.96899999999999997</v>
      </c>
      <c r="J84" s="126">
        <v>0.97</v>
      </c>
      <c r="K84" s="126">
        <v>0.999</v>
      </c>
      <c r="L84" s="126">
        <v>1</v>
      </c>
      <c r="M84" s="126"/>
      <c r="O84" s="106"/>
      <c r="Q84" s="122" t="s">
        <v>1987</v>
      </c>
      <c r="R84" s="111"/>
      <c r="S84" s="127"/>
      <c r="T84" s="111"/>
      <c r="U84" s="127"/>
      <c r="V84" s="111"/>
      <c r="W84" s="127"/>
      <c r="X84" s="111"/>
      <c r="Y84" s="127"/>
      <c r="Z84" s="111"/>
      <c r="AA84" s="127"/>
      <c r="AB84" s="111"/>
      <c r="AC84" s="127"/>
      <c r="AE84" s="105" t="s">
        <v>56</v>
      </c>
      <c r="AF84" s="105">
        <v>10</v>
      </c>
      <c r="AG84" s="105">
        <f t="shared" si="0"/>
        <v>1</v>
      </c>
      <c r="AH84" s="105">
        <f>+IF(AG84=0,0,IF(AG84=1,(SUM($AG$75:AG84)-1),1))</f>
        <v>7</v>
      </c>
      <c r="AI84" s="105">
        <f t="shared" si="1"/>
        <v>1</v>
      </c>
      <c r="AJ84" s="105">
        <f t="shared" si="2"/>
        <v>0</v>
      </c>
      <c r="AK84" s="105">
        <f t="shared" si="3"/>
        <v>1</v>
      </c>
      <c r="AL84" s="128" t="str">
        <f>+""</f>
        <v/>
      </c>
      <c r="AM84" s="128">
        <f>+IF(AK84=0,"",IF(X84="&gt;",Y84+0.001,IF(X84="&lt;",Y84-0.001,Y84)))</f>
        <v>0</v>
      </c>
      <c r="AN84" s="128">
        <f>+IF(X83="NA","",IF(AK84=0,"",IF(X84="≥",Y84-0.001,IF(X84="≤",Y84+0.001,Y84))))</f>
        <v>0</v>
      </c>
      <c r="AO84" s="128">
        <f>IF(X83="NA","",IF(AK84=0,"",IF(X83="&gt;",Y83+0.001,IF(X83="&lt;",Y83-0.001,Y83))))</f>
        <v>0</v>
      </c>
      <c r="AP84" s="128">
        <f>+IF(X82="NA","",IF(AK84=0,"",IF(X83="≥",Y83-0.001,IF(X83="≤",Y83+0.001,Y83))))</f>
        <v>0</v>
      </c>
      <c r="AQ84" s="128">
        <f>+IF(X82="NA","",IF(AK84=0,"",IF(X82="&gt;",Y82+0.001,IF(X82="&lt;",Y82-0.001,Y82))))</f>
        <v>0</v>
      </c>
      <c r="AR84" s="128" t="str">
        <f>IF(AK84=0,"",IF(X82="≥",Y81-0.001,IF(X82="≤",Y81+0.001,"")))</f>
        <v/>
      </c>
      <c r="AS84" s="128" t="str">
        <f>+IF(AK84=0,"",IF(X81="=",Y81,""))</f>
        <v/>
      </c>
    </row>
    <row r="85" spans="2:45" x14ac:dyDescent="0.25">
      <c r="B85" s="106"/>
      <c r="D85" s="377" t="s">
        <v>57</v>
      </c>
      <c r="E85" s="377"/>
      <c r="F85" s="126"/>
      <c r="G85" s="126">
        <v>0.94</v>
      </c>
      <c r="H85" s="126">
        <v>0.94099999999999995</v>
      </c>
      <c r="I85" s="126">
        <v>0.96899999999999997</v>
      </c>
      <c r="J85" s="126">
        <v>0.97</v>
      </c>
      <c r="K85" s="126">
        <v>0.999</v>
      </c>
      <c r="L85" s="126">
        <v>1</v>
      </c>
      <c r="M85" s="126"/>
      <c r="O85" s="106"/>
      <c r="AE85" s="105" t="s">
        <v>57</v>
      </c>
      <c r="AF85" s="105">
        <v>11</v>
      </c>
      <c r="AG85" s="105">
        <f t="shared" si="0"/>
        <v>1</v>
      </c>
      <c r="AH85" s="105">
        <f>+IF(AG85=0,0,IF(AG85=1,(SUM($AG$75:AG85)-1),1))</f>
        <v>8</v>
      </c>
      <c r="AI85" s="105">
        <f t="shared" si="1"/>
        <v>1</v>
      </c>
      <c r="AJ85" s="105">
        <f t="shared" si="2"/>
        <v>0</v>
      </c>
      <c r="AK85" s="105">
        <f t="shared" si="3"/>
        <v>1</v>
      </c>
      <c r="AL85" s="128" t="str">
        <f>+""</f>
        <v/>
      </c>
      <c r="AM85" s="128">
        <f>+IF(AK85=0,"",IF(Z84="&gt;",AA84+0.001,IF(Z84="&lt;",AA84-0.001,AA84)))</f>
        <v>0</v>
      </c>
      <c r="AN85" s="128">
        <f>+IF(Z83="NA","",IF(AK85=0,"",IF(Z84="≥",AA84-0.001,IF(Z84="≤",AA84+0.001,AA84))))</f>
        <v>0</v>
      </c>
      <c r="AO85" s="128">
        <f>IF(Z83="NA","",IF(AK85=0,"",IF(Z83="&gt;",AA83+0.001,IF(Z83="&lt;",AA83-0.001,AA83))))</f>
        <v>0</v>
      </c>
      <c r="AP85" s="128">
        <f>+IF(Z82="NA","",IF(AK85=0,"",IF(Z83="≥",AA83-0.001,IF(Z83="≤",AA83+0.001,AA83))))</f>
        <v>0</v>
      </c>
      <c r="AQ85" s="128">
        <f>+IF(Z82="NA","",IF(AK85=0,"",IF(Z82="&gt;",AA82+0.001,IF(Z82="&lt;",AA82-0.001,AA82))))</f>
        <v>0</v>
      </c>
      <c r="AR85" s="128" t="str">
        <f>IF(AK85=0,"",IF(Z82="≥",AA81-0.001,IF(Z82="≤",AA81+0.001,"")))</f>
        <v/>
      </c>
      <c r="AS85" s="128" t="str">
        <f>+IF(AK85=0,"",IF(Z81="=",AA81,""))</f>
        <v/>
      </c>
    </row>
    <row r="86" spans="2:45" x14ac:dyDescent="0.25">
      <c r="B86" s="106"/>
      <c r="D86" s="377" t="s">
        <v>58</v>
      </c>
      <c r="E86" s="377"/>
      <c r="F86" s="126"/>
      <c r="G86" s="126">
        <v>0.94</v>
      </c>
      <c r="H86" s="126">
        <v>0.94099999999999995</v>
      </c>
      <c r="I86" s="126">
        <v>0.96899999999999997</v>
      </c>
      <c r="J86" s="126">
        <v>0.97</v>
      </c>
      <c r="K86" s="126">
        <v>0.999</v>
      </c>
      <c r="L86" s="126">
        <v>1</v>
      </c>
      <c r="M86" s="126"/>
      <c r="O86" s="106"/>
      <c r="AE86" s="105" t="s">
        <v>58</v>
      </c>
      <c r="AF86" s="129">
        <v>12</v>
      </c>
      <c r="AG86" s="105">
        <f t="shared" si="0"/>
        <v>1</v>
      </c>
      <c r="AH86" s="105">
        <f>+IF(AG86=0,0,IF(AG86=1,(SUM($AG$75:AG86)-1),1))</f>
        <v>9</v>
      </c>
      <c r="AI86" s="105">
        <f t="shared" si="1"/>
        <v>1</v>
      </c>
      <c r="AJ86" s="105">
        <f t="shared" si="2"/>
        <v>0</v>
      </c>
      <c r="AK86" s="105">
        <f t="shared" si="3"/>
        <v>1</v>
      </c>
      <c r="AL86" s="128" t="str">
        <f>+""</f>
        <v/>
      </c>
      <c r="AM86" s="128">
        <f>+IF(AK86=0,"",IF(AB84="&gt;",AC84+0.001,IF(AB84="&lt;",AC84-0.001,AC84)))</f>
        <v>0</v>
      </c>
      <c r="AN86" s="128">
        <f>+IF(AB83="NA","",IF(AK86=0,"",IF(AB84="≥",AC84-0.001,IF(AB84="≤",AC84+0.001,AC84))))</f>
        <v>0</v>
      </c>
      <c r="AO86" s="128">
        <f>IF(AB83="NA","",IF(AK86=0,"",IF(AB83="&gt;",AC83+0.001,IF(AB83="&lt;",AC83-0.001,AC83))))</f>
        <v>0</v>
      </c>
      <c r="AP86" s="128">
        <f>+IF(AB82="NA","",IF(AK86=0,"",IF(AB83="≥",AC83-0.001,IF(AB83="≤",AC83+0.001,AC83))))</f>
        <v>0</v>
      </c>
      <c r="AQ86" s="128">
        <f>+IF(AB82="NA","",IF(AK86=0,"",IF(AB82="&gt;",AC82+0.001,IF(AB82="&lt;",AC82-0.001,AC82))))</f>
        <v>0</v>
      </c>
      <c r="AR86" s="128" t="str">
        <f>IF(AK86=0,"",IF(AB82="≥",AC81-0.001,IF(AB82="≤",AC81+0.001,"")))</f>
        <v/>
      </c>
      <c r="AS86" s="128" t="str">
        <f>+IF(AK86=0,"",IF(AB81="=",AC81,""))</f>
        <v/>
      </c>
    </row>
    <row r="87" spans="2:45" ht="3.75" customHeight="1" x14ac:dyDescent="0.25">
      <c r="B87" s="106"/>
      <c r="G87" s="126">
        <v>0.94</v>
      </c>
      <c r="H87" s="126">
        <v>0.94099999999999995</v>
      </c>
      <c r="I87" s="126">
        <v>0.96899999999999997</v>
      </c>
      <c r="J87" s="126">
        <v>0.97</v>
      </c>
      <c r="K87" s="126">
        <v>0.999</v>
      </c>
      <c r="L87" s="126">
        <v>1</v>
      </c>
      <c r="O87" s="106"/>
      <c r="AR87" s="128" t="str">
        <f>IF(AK87=0,"",IF(S83="Creciente",IF(R88="≥",S88-0.001,""),IF(R88="≤",S88+0.001,"")))</f>
        <v/>
      </c>
    </row>
    <row r="88" spans="2:45" ht="66" customHeight="1" x14ac:dyDescent="0.25">
      <c r="B88" s="106"/>
      <c r="D88" s="369" t="s">
        <v>59</v>
      </c>
      <c r="E88" s="370"/>
      <c r="F88" s="371" t="s">
        <v>2083</v>
      </c>
      <c r="G88" s="372"/>
      <c r="H88" s="372"/>
      <c r="I88" s="372"/>
      <c r="J88" s="372"/>
      <c r="K88" s="372"/>
      <c r="L88" s="372"/>
      <c r="M88" s="373"/>
      <c r="O88" s="106"/>
    </row>
    <row r="89" spans="2:45" ht="3.95" customHeight="1" x14ac:dyDescent="0.25">
      <c r="B89" s="106"/>
      <c r="O89" s="106"/>
    </row>
    <row r="90" spans="2:45" ht="3" customHeight="1" x14ac:dyDescent="0.25">
      <c r="B90" s="106"/>
      <c r="C90" s="106"/>
      <c r="D90" s="106"/>
      <c r="E90" s="106"/>
      <c r="F90" s="106"/>
      <c r="G90" s="106"/>
      <c r="H90" s="106"/>
      <c r="I90" s="106"/>
      <c r="J90" s="106"/>
      <c r="K90" s="106"/>
      <c r="L90" s="106"/>
      <c r="M90" s="106"/>
      <c r="N90" s="106"/>
      <c r="O90" s="106"/>
    </row>
    <row r="91" spans="2:45" ht="3" customHeight="1" x14ac:dyDescent="0.25"/>
    <row r="92" spans="2:45" ht="3" customHeight="1" x14ac:dyDescent="0.25">
      <c r="B92" s="106"/>
      <c r="C92" s="106"/>
      <c r="D92" s="106"/>
      <c r="E92" s="106"/>
      <c r="F92" s="106"/>
      <c r="G92" s="106"/>
      <c r="H92" s="106"/>
      <c r="I92" s="106"/>
      <c r="J92" s="106"/>
      <c r="K92" s="106"/>
      <c r="L92" s="106"/>
      <c r="M92" s="106"/>
      <c r="N92" s="106"/>
      <c r="O92" s="106"/>
    </row>
    <row r="93" spans="2:45" ht="3.95" customHeight="1" x14ac:dyDescent="0.25">
      <c r="B93" s="106"/>
      <c r="O93" s="106"/>
    </row>
    <row r="94" spans="2:45" x14ac:dyDescent="0.25">
      <c r="B94" s="106"/>
      <c r="D94" s="112" t="s">
        <v>60</v>
      </c>
      <c r="O94" s="106"/>
    </row>
    <row r="95" spans="2:45" ht="3.95" customHeight="1" x14ac:dyDescent="0.25">
      <c r="B95" s="106"/>
      <c r="O95" s="106"/>
    </row>
    <row r="96" spans="2:45" ht="20.100000000000001" customHeight="1" x14ac:dyDescent="0.25">
      <c r="B96" s="106"/>
      <c r="D96" s="378" t="s">
        <v>61</v>
      </c>
      <c r="E96" s="378"/>
      <c r="O96" s="106"/>
    </row>
    <row r="97" spans="2:15" ht="30" customHeight="1" x14ac:dyDescent="0.25">
      <c r="B97" s="106"/>
      <c r="D97" s="360" t="s">
        <v>35</v>
      </c>
      <c r="E97" s="360"/>
      <c r="F97" s="361" t="str">
        <f>+IFERROR(VLOOKUP($S$12,[1]Hoja1!$B$5:$AT$190,29,FALSE),"")</f>
        <v>Reportes de Ejecucion Presupuestal SIIF</v>
      </c>
      <c r="G97" s="361"/>
      <c r="H97" s="361"/>
      <c r="I97" s="361"/>
      <c r="J97" s="361"/>
      <c r="K97" s="361"/>
      <c r="L97" s="361"/>
      <c r="M97" s="361"/>
      <c r="O97" s="106"/>
    </row>
    <row r="98" spans="2:15" ht="30" customHeight="1" x14ac:dyDescent="0.25">
      <c r="B98" s="106"/>
      <c r="D98" s="360" t="s">
        <v>36</v>
      </c>
      <c r="E98" s="360"/>
      <c r="F98" s="361" t="s">
        <v>1988</v>
      </c>
      <c r="G98" s="361"/>
      <c r="H98" s="361"/>
      <c r="I98" s="361"/>
      <c r="J98" s="361"/>
      <c r="K98" s="361"/>
      <c r="L98" s="361"/>
      <c r="M98" s="361"/>
      <c r="O98" s="106"/>
    </row>
    <row r="99" spans="2:15" ht="3.95" customHeight="1" x14ac:dyDescent="0.25">
      <c r="B99" s="106"/>
      <c r="O99" s="106"/>
    </row>
    <row r="100" spans="2:15" ht="58.5" customHeight="1" x14ac:dyDescent="0.25">
      <c r="B100" s="106"/>
      <c r="D100" s="369" t="s">
        <v>62</v>
      </c>
      <c r="E100" s="370"/>
      <c r="F100" s="374"/>
      <c r="G100" s="375"/>
      <c r="H100" s="375"/>
      <c r="I100" s="375"/>
      <c r="J100" s="375"/>
      <c r="K100" s="375"/>
      <c r="L100" s="375"/>
      <c r="M100" s="376"/>
      <c r="O100" s="106"/>
    </row>
    <row r="101" spans="2:15" ht="3.95" customHeight="1" x14ac:dyDescent="0.25">
      <c r="B101" s="106"/>
      <c r="O101" s="106"/>
    </row>
    <row r="102" spans="2:15" ht="19.5" customHeight="1" x14ac:dyDescent="0.25">
      <c r="B102" s="106"/>
      <c r="D102" s="362" t="s">
        <v>64</v>
      </c>
      <c r="E102" s="363"/>
      <c r="F102" s="130" t="s">
        <v>65</v>
      </c>
      <c r="G102" s="107" t="s">
        <v>2</v>
      </c>
      <c r="K102" s="131"/>
      <c r="O102" s="106"/>
    </row>
    <row r="103" spans="2:15" ht="19.5" customHeight="1" x14ac:dyDescent="0.25">
      <c r="B103" s="106"/>
      <c r="D103" s="364"/>
      <c r="E103" s="365"/>
      <c r="F103" s="130" t="s">
        <v>66</v>
      </c>
      <c r="G103" s="132"/>
      <c r="K103" s="133"/>
      <c r="O103" s="106"/>
    </row>
    <row r="104" spans="2:15" ht="27.75" customHeight="1" x14ac:dyDescent="0.25">
      <c r="B104" s="106"/>
      <c r="D104" s="364"/>
      <c r="E104" s="365"/>
      <c r="F104" s="130" t="s">
        <v>67</v>
      </c>
      <c r="G104" s="366"/>
      <c r="H104" s="367"/>
      <c r="I104" s="367"/>
      <c r="J104" s="367"/>
      <c r="K104" s="367"/>
      <c r="L104" s="367"/>
      <c r="M104" s="368"/>
      <c r="O104" s="106"/>
    </row>
    <row r="105" spans="2:15" ht="3.95" customHeight="1" x14ac:dyDescent="0.25">
      <c r="B105" s="106"/>
      <c r="O105" s="106"/>
    </row>
    <row r="106" spans="2:15" ht="229.5" customHeight="1" x14ac:dyDescent="0.25">
      <c r="B106" s="106"/>
      <c r="D106" s="369" t="s">
        <v>68</v>
      </c>
      <c r="E106" s="370"/>
      <c r="F106" s="371" t="s">
        <v>102</v>
      </c>
      <c r="G106" s="372"/>
      <c r="H106" s="372"/>
      <c r="I106" s="372"/>
      <c r="J106" s="372"/>
      <c r="K106" s="372"/>
      <c r="L106" s="372"/>
      <c r="M106" s="373"/>
      <c r="O106" s="106"/>
    </row>
    <row r="107" spans="2:15" ht="3.95" customHeight="1" x14ac:dyDescent="0.25">
      <c r="B107" s="106"/>
      <c r="O107" s="106"/>
    </row>
    <row r="108" spans="2:15" ht="17.25" customHeight="1" x14ac:dyDescent="0.25">
      <c r="B108" s="106"/>
      <c r="D108" s="362" t="s">
        <v>2044</v>
      </c>
      <c r="E108" s="363"/>
      <c r="F108" s="130" t="s">
        <v>2045</v>
      </c>
      <c r="G108" s="366" t="str">
        <f>+VLOOKUP(H10,tablero!$P$5:$R$200,3,FALSE)</f>
        <v xml:space="preserve">Subdirector(a) Restablecimiento de Derechos </v>
      </c>
      <c r="H108" s="367"/>
      <c r="I108" s="367"/>
      <c r="J108" s="367"/>
      <c r="K108" s="367"/>
      <c r="L108" s="367"/>
      <c r="M108" s="368"/>
      <c r="O108" s="106"/>
    </row>
    <row r="109" spans="2:15" ht="17.25" customHeight="1" x14ac:dyDescent="0.25">
      <c r="B109" s="106"/>
      <c r="D109" s="364"/>
      <c r="E109" s="365"/>
      <c r="F109" s="130" t="s">
        <v>2046</v>
      </c>
      <c r="G109" s="366" t="str">
        <f>+IF(M23="Si","Coordinador(a) Planeación y Sistemas","")</f>
        <v/>
      </c>
      <c r="H109" s="367"/>
      <c r="I109" s="367"/>
      <c r="J109" s="367"/>
      <c r="K109" s="367"/>
      <c r="L109" s="367"/>
      <c r="M109" s="368"/>
      <c r="O109" s="106"/>
    </row>
    <row r="110" spans="2:15" ht="17.25" customHeight="1" x14ac:dyDescent="0.25">
      <c r="B110" s="106"/>
      <c r="D110" s="364"/>
      <c r="E110" s="365"/>
      <c r="F110" s="130" t="s">
        <v>2047</v>
      </c>
      <c r="G110" s="366" t="str">
        <f>+IF(M24="Si","Coordinador(a) Centro Zonal","")</f>
        <v/>
      </c>
      <c r="H110" s="367"/>
      <c r="I110" s="367"/>
      <c r="J110" s="367"/>
      <c r="K110" s="367"/>
      <c r="L110" s="367"/>
      <c r="M110" s="368"/>
      <c r="O110" s="106"/>
    </row>
    <row r="111" spans="2:15" ht="3.95" customHeight="1" x14ac:dyDescent="0.25">
      <c r="B111" s="106"/>
      <c r="O111" s="106"/>
    </row>
    <row r="112" spans="2:15" ht="3" customHeight="1" x14ac:dyDescent="0.25">
      <c r="B112" s="106"/>
      <c r="C112" s="106"/>
      <c r="D112" s="106"/>
      <c r="E112" s="106"/>
      <c r="F112" s="106"/>
      <c r="G112" s="106"/>
      <c r="H112" s="106"/>
      <c r="I112" s="106"/>
      <c r="J112" s="106"/>
      <c r="K112" s="106"/>
      <c r="L112" s="106"/>
      <c r="M112" s="106"/>
      <c r="N112" s="106"/>
      <c r="O112" s="106"/>
    </row>
    <row r="113" spans="13:13" x14ac:dyDescent="0.25">
      <c r="M113" s="121" t="s">
        <v>70</v>
      </c>
    </row>
  </sheetData>
  <mergeCells count="85">
    <mergeCell ref="C3:N5"/>
    <mergeCell ref="D10:E10"/>
    <mergeCell ref="D12:E12"/>
    <mergeCell ref="F12:M12"/>
    <mergeCell ref="D14:E14"/>
    <mergeCell ref="F14:M14"/>
    <mergeCell ref="D22:E22"/>
    <mergeCell ref="G22:H22"/>
    <mergeCell ref="K22:L22"/>
    <mergeCell ref="D23:E23"/>
    <mergeCell ref="G23:H23"/>
    <mergeCell ref="K23:L23"/>
    <mergeCell ref="D24:E24"/>
    <mergeCell ref="G24:H24"/>
    <mergeCell ref="K24:L24"/>
    <mergeCell ref="D25:E25"/>
    <mergeCell ref="D29:E29"/>
    <mergeCell ref="F29:M29"/>
    <mergeCell ref="D30:E31"/>
    <mergeCell ref="G30:M30"/>
    <mergeCell ref="G31:M31"/>
    <mergeCell ref="D32:E33"/>
    <mergeCell ref="G32:M32"/>
    <mergeCell ref="G33:M33"/>
    <mergeCell ref="D34:E35"/>
    <mergeCell ref="G34:M34"/>
    <mergeCell ref="G35:M35"/>
    <mergeCell ref="D43:E43"/>
    <mergeCell ref="D44:E45"/>
    <mergeCell ref="G44:M44"/>
    <mergeCell ref="G45:M45"/>
    <mergeCell ref="D46:E47"/>
    <mergeCell ref="G46:M46"/>
    <mergeCell ref="G47:M47"/>
    <mergeCell ref="D48:E49"/>
    <mergeCell ref="G48:M48"/>
    <mergeCell ref="G49:M49"/>
    <mergeCell ref="D51:E51"/>
    <mergeCell ref="G51:H51"/>
    <mergeCell ref="D59:E59"/>
    <mergeCell ref="F59:M59"/>
    <mergeCell ref="D60:E60"/>
    <mergeCell ref="F60:M60"/>
    <mergeCell ref="D82:E82"/>
    <mergeCell ref="D83:E83"/>
    <mergeCell ref="D61:E61"/>
    <mergeCell ref="F61:M61"/>
    <mergeCell ref="D67:E67"/>
    <mergeCell ref="D71:E71"/>
    <mergeCell ref="D73:E74"/>
    <mergeCell ref="F73:G73"/>
    <mergeCell ref="H73:I73"/>
    <mergeCell ref="J73:K73"/>
    <mergeCell ref="L73:M73"/>
    <mergeCell ref="D77:E77"/>
    <mergeCell ref="D78:E78"/>
    <mergeCell ref="D79:E79"/>
    <mergeCell ref="D80:E80"/>
    <mergeCell ref="D81:E81"/>
    <mergeCell ref="AR73:AS73"/>
    <mergeCell ref="D75:E75"/>
    <mergeCell ref="D76:E76"/>
    <mergeCell ref="AL73:AM73"/>
    <mergeCell ref="AN73:AO73"/>
    <mergeCell ref="AP73:AQ73"/>
    <mergeCell ref="D84:E84"/>
    <mergeCell ref="D85:E85"/>
    <mergeCell ref="D86:E86"/>
    <mergeCell ref="D88:E88"/>
    <mergeCell ref="F97:M97"/>
    <mergeCell ref="D96:E96"/>
    <mergeCell ref="D97:E97"/>
    <mergeCell ref="F88:M88"/>
    <mergeCell ref="D98:E98"/>
    <mergeCell ref="F98:M98"/>
    <mergeCell ref="D108:E110"/>
    <mergeCell ref="G108:M108"/>
    <mergeCell ref="G109:M109"/>
    <mergeCell ref="G110:M110"/>
    <mergeCell ref="D102:E104"/>
    <mergeCell ref="G104:M104"/>
    <mergeCell ref="D106:E106"/>
    <mergeCell ref="F106:M106"/>
    <mergeCell ref="D100:E100"/>
    <mergeCell ref="F100:M100"/>
  </mergeCells>
  <conditionalFormatting sqref="F44:M49">
    <cfRule type="expression" dxfId="2241" priority="36">
      <formula>+IF($F$43="no",1,0)</formula>
    </cfRule>
  </conditionalFormatting>
  <conditionalFormatting sqref="F47:M47">
    <cfRule type="expression" dxfId="2240" priority="33">
      <formula>+IF($Q$47=0,1,0)</formula>
    </cfRule>
  </conditionalFormatting>
  <conditionalFormatting sqref="Y75:Y78">
    <cfRule type="expression" dxfId="2239" priority="29">
      <formula>+IF(Y$73=0,1,0)</formula>
    </cfRule>
  </conditionalFormatting>
  <conditionalFormatting sqref="AA75:AA78">
    <cfRule type="expression" dxfId="2238" priority="28">
      <formula>+IF(AA$73=0,1,0)</formula>
    </cfRule>
  </conditionalFormatting>
  <conditionalFormatting sqref="AC75:AC78">
    <cfRule type="expression" dxfId="2237" priority="27">
      <formula>+IF(AC$73=0,1,0)</formula>
    </cfRule>
  </conditionalFormatting>
  <conditionalFormatting sqref="S81:S84">
    <cfRule type="expression" dxfId="2236" priority="26">
      <formula>+IF(S$79=0,1,0)</formula>
    </cfRule>
  </conditionalFormatting>
  <conditionalFormatting sqref="U81:U84">
    <cfRule type="expression" dxfId="2235" priority="25">
      <formula>+IF(U$79=0,1,0)</formula>
    </cfRule>
  </conditionalFormatting>
  <conditionalFormatting sqref="W81:W84">
    <cfRule type="expression" dxfId="2234" priority="24">
      <formula>+IF(W$79=0,1,0)</formula>
    </cfRule>
  </conditionalFormatting>
  <conditionalFormatting sqref="Y81:Y84">
    <cfRule type="expression" dxfId="2233" priority="23">
      <formula>+IF(Y$79=0,1,0)</formula>
    </cfRule>
  </conditionalFormatting>
  <conditionalFormatting sqref="AA81:AA84">
    <cfRule type="expression" dxfId="2232" priority="22">
      <formula>+IF(AA$79=0,1,0)</formula>
    </cfRule>
  </conditionalFormatting>
  <conditionalFormatting sqref="AC81:AC84">
    <cfRule type="expression" dxfId="2231" priority="21">
      <formula>+IF(AC$79=0,1,0)</formula>
    </cfRule>
  </conditionalFormatting>
  <conditionalFormatting sqref="F73:G73">
    <cfRule type="cellIs" dxfId="2230" priority="19" operator="equal">
      <formula>"optimo"</formula>
    </cfRule>
    <cfRule type="cellIs" dxfId="2229" priority="20" operator="equal">
      <formula>"critico"</formula>
    </cfRule>
  </conditionalFormatting>
  <conditionalFormatting sqref="H73:I73">
    <cfRule type="cellIs" dxfId="2228" priority="17" operator="equal">
      <formula>"Adecuado"</formula>
    </cfRule>
    <cfRule type="cellIs" dxfId="2227" priority="18" operator="equal">
      <formula>"en riesgo"</formula>
    </cfRule>
  </conditionalFormatting>
  <conditionalFormatting sqref="J73:K73">
    <cfRule type="cellIs" dxfId="2226" priority="15" operator="equal">
      <formula>"Adecuado"</formula>
    </cfRule>
    <cfRule type="cellIs" dxfId="2225" priority="16" operator="equal">
      <formula>"en riesgo"</formula>
    </cfRule>
  </conditionalFormatting>
  <conditionalFormatting sqref="L73:M73">
    <cfRule type="cellIs" dxfId="2224" priority="13" operator="equal">
      <formula>"optimo"</formula>
    </cfRule>
    <cfRule type="cellIs" dxfId="2223" priority="14" operator="equal">
      <formula>"critico"</formula>
    </cfRule>
  </conditionalFormatting>
  <conditionalFormatting sqref="F75:M76">
    <cfRule type="expression" dxfId="2222" priority="12">
      <formula>+IF($AK75=0,1)</formula>
    </cfRule>
  </conditionalFormatting>
  <conditionalFormatting sqref="F103:G104">
    <cfRule type="expression" dxfId="2221" priority="11">
      <formula>+IF($G$102="No",1,0)</formula>
    </cfRule>
  </conditionalFormatting>
  <conditionalFormatting sqref="F51">
    <cfRule type="expression" dxfId="2220" priority="10">
      <formula>+IF($F$43="no",1,0)</formula>
    </cfRule>
  </conditionalFormatting>
  <conditionalFormatting sqref="I51">
    <cfRule type="expression" dxfId="2219" priority="9">
      <formula>+IF($F$51="no",1,0)</formula>
    </cfRule>
  </conditionalFormatting>
  <conditionalFormatting sqref="F32:M33">
    <cfRule type="expression" dxfId="2218" priority="7">
      <formula>+IF($Q$30="NA",1,0)</formula>
    </cfRule>
  </conditionalFormatting>
  <conditionalFormatting sqref="F33:M33">
    <cfRule type="expression" dxfId="2217" priority="6">
      <formula>+IF($Q$33=0,1,0)</formula>
    </cfRule>
  </conditionalFormatting>
  <conditionalFormatting sqref="F77:F86 M77:M86">
    <cfRule type="expression" dxfId="2216" priority="2">
      <formula>+IF($AK77=0,1)</formula>
    </cfRule>
  </conditionalFormatting>
  <conditionalFormatting sqref="G77:L87">
    <cfRule type="expression" dxfId="2215" priority="1">
      <formula>+IF($AK77=0,1)</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[1]Hoja1!#REF!</xm:f>
          </x14:formula1>
          <xm:sqref>S12</xm:sqref>
        </x14:dataValidation>
        <x14:dataValidation type="list" allowBlank="1" showInputMessage="1" showErrorMessage="1">
          <x14:formula1>
            <xm:f>[1]base!#REF!</xm:f>
          </x14:formula1>
          <xm:sqref>R75:R78 T75:T78 V75:V78 X75:X78 Z75:Z78 AB75:AB78 T81:T84 Z81:Z84 R81:R84 V81:V84 X81:X84 AB81:AB84 F23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0070C0"/>
  </sheetPr>
  <dimension ref="B1:AV113"/>
  <sheetViews>
    <sheetView topLeftCell="A67" zoomScaleNormal="100" workbookViewId="0">
      <selection activeCell="J86" sqref="J86:K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115</v>
      </c>
      <c r="O10" s="2"/>
    </row>
    <row r="11" spans="2:24" ht="3.95" customHeight="1" x14ac:dyDescent="0.25">
      <c r="B11" s="2"/>
      <c r="D11" s="6"/>
      <c r="O11" s="2"/>
    </row>
    <row r="12" spans="2:24" ht="36" customHeight="1" x14ac:dyDescent="0.25">
      <c r="B12" s="2"/>
      <c r="D12" s="329" t="s">
        <v>5</v>
      </c>
      <c r="E12" s="330"/>
      <c r="F12" s="331" t="s">
        <v>116</v>
      </c>
      <c r="G12" s="332"/>
      <c r="H12" s="332"/>
      <c r="I12" s="332"/>
      <c r="J12" s="332"/>
      <c r="K12" s="332"/>
      <c r="L12" s="332"/>
      <c r="M12" s="333"/>
      <c r="O12" s="2"/>
      <c r="W12" s="3" t="str">
        <f>+F23</f>
        <v>Trimestral</v>
      </c>
      <c r="X12" s="3" t="str">
        <f>+F71</f>
        <v>Septiembre</v>
      </c>
    </row>
    <row r="13" spans="2:24" ht="3.95" customHeight="1" x14ac:dyDescent="0.25">
      <c r="B13" s="2"/>
      <c r="O13" s="2"/>
    </row>
    <row r="14" spans="2:24" ht="36" customHeight="1" x14ac:dyDescent="0.25">
      <c r="B14" s="2"/>
      <c r="D14" s="329" t="s">
        <v>6</v>
      </c>
      <c r="E14" s="330"/>
      <c r="F14" s="331" t="s">
        <v>635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636</v>
      </c>
      <c r="G59" s="335"/>
      <c r="H59" s="335"/>
      <c r="I59" s="335"/>
      <c r="J59" s="335"/>
      <c r="K59" s="335"/>
      <c r="L59" s="335"/>
      <c r="M59" s="335"/>
      <c r="O59" s="2"/>
    </row>
    <row r="60" spans="2:15" ht="27" customHeight="1" x14ac:dyDescent="0.25">
      <c r="B60" s="2"/>
      <c r="D60" s="350" t="s">
        <v>35</v>
      </c>
      <c r="E60" s="350"/>
      <c r="F60" s="335" t="s">
        <v>637</v>
      </c>
      <c r="G60" s="335"/>
      <c r="H60" s="335"/>
      <c r="I60" s="335"/>
      <c r="J60" s="335"/>
      <c r="K60" s="335"/>
      <c r="L60" s="335"/>
      <c r="M60" s="335"/>
      <c r="O60" s="2"/>
    </row>
    <row r="61" spans="2:15" ht="27" customHeight="1" x14ac:dyDescent="0.25">
      <c r="B61" s="2"/>
      <c r="D61" s="350" t="s">
        <v>36</v>
      </c>
      <c r="E61" s="350"/>
      <c r="F61" s="335" t="s">
        <v>638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55</v>
      </c>
      <c r="G71" s="3">
        <v>9</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0</v>
      </c>
      <c r="AH82" s="3">
        <f>+IF(AG82=0,0,IF(AG82=1,(SUM($AG$75:AG82)-1),1))</f>
        <v>0</v>
      </c>
      <c r="AI82" s="3">
        <f t="shared" si="1"/>
        <v>0</v>
      </c>
      <c r="AJ82" s="3">
        <f t="shared" si="2"/>
        <v>0</v>
      </c>
      <c r="AK82" s="3">
        <f t="shared" si="3"/>
        <v>0</v>
      </c>
    </row>
    <row r="83" spans="2:37" x14ac:dyDescent="0.25">
      <c r="B83" s="2"/>
      <c r="D83" s="351" t="s">
        <v>55</v>
      </c>
      <c r="E83" s="351"/>
      <c r="F83" s="16" t="s">
        <v>500</v>
      </c>
      <c r="G83" s="16">
        <v>0.4</v>
      </c>
      <c r="H83" s="16">
        <v>0.40100000000000002</v>
      </c>
      <c r="I83" s="16">
        <v>0.5</v>
      </c>
      <c r="J83" s="16">
        <v>0.501</v>
      </c>
      <c r="K83" s="16">
        <v>0.69899999999999995</v>
      </c>
      <c r="L83" s="16">
        <v>0.7</v>
      </c>
      <c r="M83" s="16" t="s">
        <v>500</v>
      </c>
      <c r="O83" s="2"/>
      <c r="AE83" s="3" t="s">
        <v>55</v>
      </c>
      <c r="AF83" s="3">
        <v>9</v>
      </c>
      <c r="AG83" s="3">
        <f t="shared" si="0"/>
        <v>1</v>
      </c>
      <c r="AH83" s="3">
        <f>+IF(AG83=0,0,IF(AG83=1,(SUM($AG$75:AG83)-1),1))</f>
        <v>0</v>
      </c>
      <c r="AI83" s="3">
        <f t="shared" si="1"/>
        <v>0</v>
      </c>
      <c r="AJ83" s="3">
        <f t="shared" si="2"/>
        <v>1</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1</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2</v>
      </c>
      <c r="AI85" s="3">
        <f t="shared" si="1"/>
        <v>0</v>
      </c>
      <c r="AJ85" s="3">
        <f t="shared" si="2"/>
        <v>0</v>
      </c>
      <c r="AK85" s="3">
        <f t="shared" si="3"/>
        <v>0</v>
      </c>
    </row>
    <row r="86" spans="2:37" x14ac:dyDescent="0.25">
      <c r="B86" s="2"/>
      <c r="D86" s="351" t="s">
        <v>58</v>
      </c>
      <c r="E86" s="351"/>
      <c r="F86" s="16" t="s">
        <v>500</v>
      </c>
      <c r="G86" s="16">
        <v>0.5</v>
      </c>
      <c r="H86" s="16">
        <v>0.501</v>
      </c>
      <c r="I86" s="16">
        <v>0.6</v>
      </c>
      <c r="J86" s="16">
        <v>0.60099999999999998</v>
      </c>
      <c r="K86" s="16">
        <v>0.79900000000000004</v>
      </c>
      <c r="L86" s="16">
        <v>0.8</v>
      </c>
      <c r="M86" s="16" t="s">
        <v>500</v>
      </c>
      <c r="O86" s="2"/>
      <c r="AE86" s="3" t="s">
        <v>58</v>
      </c>
      <c r="AF86" s="65">
        <v>12</v>
      </c>
      <c r="AG86" s="3">
        <f t="shared" si="0"/>
        <v>1</v>
      </c>
      <c r="AH86" s="3">
        <f>+IF(AG86=0,0,IF(AG86=1,(SUM($AG$75:AG86)-1),1))</f>
        <v>3</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72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639</v>
      </c>
      <c r="G97" s="335"/>
      <c r="H97" s="335"/>
      <c r="I97" s="335"/>
      <c r="J97" s="335"/>
      <c r="K97" s="335"/>
      <c r="L97" s="335"/>
      <c r="M97" s="335"/>
      <c r="O97" s="2"/>
    </row>
    <row r="98" spans="2:15" ht="28.5" customHeight="1" x14ac:dyDescent="0.25">
      <c r="B98" s="2"/>
      <c r="D98" s="350" t="s">
        <v>36</v>
      </c>
      <c r="E98" s="350"/>
      <c r="F98" s="335" t="s">
        <v>640</v>
      </c>
      <c r="G98" s="335"/>
      <c r="H98" s="335"/>
      <c r="I98" s="335"/>
      <c r="J98" s="335"/>
      <c r="K98" s="335"/>
      <c r="L98" s="335"/>
      <c r="M98" s="335"/>
      <c r="O98" s="2"/>
    </row>
    <row r="99" spans="2:15" ht="3.95" customHeight="1" x14ac:dyDescent="0.25">
      <c r="B99" s="2"/>
      <c r="O99" s="2"/>
    </row>
    <row r="100" spans="2:15" ht="32.25" customHeight="1" x14ac:dyDescent="0.25">
      <c r="B100" s="2"/>
      <c r="D100" s="329" t="s">
        <v>62</v>
      </c>
      <c r="E100" s="330"/>
      <c r="F100" s="324" t="s">
        <v>73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406" priority="29">
      <formula>+IF($F$43="no",1,0)</formula>
    </cfRule>
  </conditionalFormatting>
  <conditionalFormatting sqref="F32:M33">
    <cfRule type="expression" dxfId="3405" priority="28">
      <formula>+IF($Q$30="NA",1,0)</formula>
    </cfRule>
  </conditionalFormatting>
  <conditionalFormatting sqref="F33:M33">
    <cfRule type="expression" dxfId="3404" priority="27">
      <formula>+IF($Q$33=0,1,0)</formula>
    </cfRule>
  </conditionalFormatting>
  <conditionalFormatting sqref="F47:M47">
    <cfRule type="expression" dxfId="3403" priority="26">
      <formula>+IF($Q$47=0,1,0)</formula>
    </cfRule>
  </conditionalFormatting>
  <conditionalFormatting sqref="F73:G73">
    <cfRule type="cellIs" dxfId="3402" priority="12" operator="equal">
      <formula>"optimo"</formula>
    </cfRule>
    <cfRule type="cellIs" dxfId="3401" priority="13" operator="equal">
      <formula>"critico"</formula>
    </cfRule>
  </conditionalFormatting>
  <conditionalFormatting sqref="H73:I73">
    <cfRule type="cellIs" dxfId="3400" priority="10" operator="equal">
      <formula>"Adecuado"</formula>
    </cfRule>
    <cfRule type="cellIs" dxfId="3399" priority="11" operator="equal">
      <formula>"en riesgo"</formula>
    </cfRule>
  </conditionalFormatting>
  <conditionalFormatting sqref="J73:K73">
    <cfRule type="cellIs" dxfId="3398" priority="8" operator="equal">
      <formula>"Adecuado"</formula>
    </cfRule>
    <cfRule type="cellIs" dxfId="3397" priority="9" operator="equal">
      <formula>"en riesgo"</formula>
    </cfRule>
  </conditionalFormatting>
  <conditionalFormatting sqref="L73:M73">
    <cfRule type="cellIs" dxfId="3396" priority="6" operator="equal">
      <formula>"optimo"</formula>
    </cfRule>
    <cfRule type="cellIs" dxfId="3395" priority="7" operator="equal">
      <formula>"critico"</formula>
    </cfRule>
  </conditionalFormatting>
  <conditionalFormatting sqref="F75:M86">
    <cfRule type="expression" dxfId="3394" priority="5">
      <formula>+IF($AK75=0,1)</formula>
    </cfRule>
  </conditionalFormatting>
  <conditionalFormatting sqref="F103:G104">
    <cfRule type="expression" dxfId="3393"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3">
    <tabColor rgb="FF0070C0"/>
  </sheetPr>
  <dimension ref="B1:AV113"/>
  <sheetViews>
    <sheetView topLeftCell="A67"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239</v>
      </c>
      <c r="O10" s="2"/>
    </row>
    <row r="11" spans="2:24" ht="3.95" customHeight="1" x14ac:dyDescent="0.25">
      <c r="B11" s="2"/>
      <c r="D11" s="6"/>
      <c r="O11" s="2"/>
    </row>
    <row r="12" spans="2:24" ht="36" customHeight="1" x14ac:dyDescent="0.25">
      <c r="B12" s="2"/>
      <c r="D12" s="329" t="s">
        <v>5</v>
      </c>
      <c r="E12" s="330"/>
      <c r="F12" s="331" t="s">
        <v>240</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788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1</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789</v>
      </c>
      <c r="G33" s="331" t="s">
        <v>741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8"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0" customHeight="1" x14ac:dyDescent="0.25">
      <c r="B59" s="2"/>
      <c r="D59" s="328" t="s">
        <v>34</v>
      </c>
      <c r="E59" s="328"/>
      <c r="F59" s="335" t="s">
        <v>791</v>
      </c>
      <c r="G59" s="335"/>
      <c r="H59" s="335"/>
      <c r="I59" s="335"/>
      <c r="J59" s="335"/>
      <c r="K59" s="335"/>
      <c r="L59" s="335"/>
      <c r="M59" s="335"/>
      <c r="O59" s="2"/>
    </row>
    <row r="60" spans="2:15" ht="30" customHeight="1" x14ac:dyDescent="0.25">
      <c r="B60" s="2"/>
      <c r="D60" s="350" t="s">
        <v>35</v>
      </c>
      <c r="E60" s="350"/>
      <c r="F60" s="335" t="s">
        <v>792</v>
      </c>
      <c r="G60" s="335"/>
      <c r="H60" s="335"/>
      <c r="I60" s="335"/>
      <c r="J60" s="335"/>
      <c r="K60" s="335"/>
      <c r="L60" s="335"/>
      <c r="M60" s="335"/>
      <c r="O60" s="2"/>
    </row>
    <row r="61" spans="2:15" ht="29.25" customHeight="1" x14ac:dyDescent="0.25">
      <c r="B61" s="2"/>
      <c r="D61" s="350" t="s">
        <v>36</v>
      </c>
      <c r="E61" s="350"/>
      <c r="F61" s="335" t="s">
        <v>793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0.89900000000000002</v>
      </c>
      <c r="H75" s="16">
        <v>0.9</v>
      </c>
      <c r="I75" s="16">
        <v>0.94899999999999995</v>
      </c>
      <c r="J75" s="16">
        <v>0.95</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0.89900000000000002</v>
      </c>
      <c r="H76" s="16">
        <v>0.9</v>
      </c>
      <c r="I76" s="16">
        <v>0.94899999999999995</v>
      </c>
      <c r="J76" s="16">
        <v>0.95</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0.89900000000000002</v>
      </c>
      <c r="H77" s="16">
        <v>0.9</v>
      </c>
      <c r="I77" s="16">
        <v>0.94899999999999995</v>
      </c>
      <c r="J77" s="16">
        <v>0.95</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0.89900000000000002</v>
      </c>
      <c r="H78" s="16">
        <v>0.9</v>
      </c>
      <c r="I78" s="16">
        <v>0.94899999999999995</v>
      </c>
      <c r="J78" s="16">
        <v>0.95</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0.89900000000000002</v>
      </c>
      <c r="H79" s="16">
        <v>0.9</v>
      </c>
      <c r="I79" s="16">
        <v>0.94899999999999995</v>
      </c>
      <c r="J79" s="16">
        <v>0.95</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0.89900000000000002</v>
      </c>
      <c r="H80" s="16">
        <v>0.9</v>
      </c>
      <c r="I80" s="16">
        <v>0.94899999999999995</v>
      </c>
      <c r="J80" s="16">
        <v>0.95</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0.89900000000000002</v>
      </c>
      <c r="H81" s="16">
        <v>0.9</v>
      </c>
      <c r="I81" s="16">
        <v>0.94899999999999995</v>
      </c>
      <c r="J81" s="16">
        <v>0.95</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0.89900000000000002</v>
      </c>
      <c r="H82" s="16">
        <v>0.9</v>
      </c>
      <c r="I82" s="16">
        <v>0.94899999999999995</v>
      </c>
      <c r="J82" s="16">
        <v>0.95</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0.89900000000000002</v>
      </c>
      <c r="H83" s="16">
        <v>0.9</v>
      </c>
      <c r="I83" s="16">
        <v>0.94899999999999995</v>
      </c>
      <c r="J83" s="16">
        <v>0.95</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0.89900000000000002</v>
      </c>
      <c r="H84" s="16">
        <v>0.9</v>
      </c>
      <c r="I84" s="16">
        <v>0.94899999999999995</v>
      </c>
      <c r="J84" s="16">
        <v>0.95</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0.89900000000000002</v>
      </c>
      <c r="H85" s="16">
        <v>0.9</v>
      </c>
      <c r="I85" s="16">
        <v>0.94899999999999995</v>
      </c>
      <c r="J85" s="16">
        <v>0.95</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0.89900000000000002</v>
      </c>
      <c r="H86" s="16">
        <v>0.9</v>
      </c>
      <c r="I86" s="16">
        <v>0.94899999999999995</v>
      </c>
      <c r="J86" s="16">
        <v>0.95</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264.75" customHeight="1" x14ac:dyDescent="0.25">
      <c r="B88" s="2"/>
      <c r="D88" s="329" t="s">
        <v>59</v>
      </c>
      <c r="E88" s="330"/>
      <c r="F88" s="411" t="s">
        <v>787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786</v>
      </c>
      <c r="G97" s="335"/>
      <c r="H97" s="335"/>
      <c r="I97" s="335"/>
      <c r="J97" s="335"/>
      <c r="K97" s="335"/>
      <c r="L97" s="335"/>
      <c r="M97" s="335"/>
      <c r="O97" s="2"/>
    </row>
    <row r="98" spans="2:15" ht="42" customHeight="1" x14ac:dyDescent="0.25">
      <c r="B98" s="2"/>
      <c r="D98" s="350" t="s">
        <v>36</v>
      </c>
      <c r="E98" s="350"/>
      <c r="F98" s="335" t="s">
        <v>786</v>
      </c>
      <c r="G98" s="335"/>
      <c r="H98" s="335"/>
      <c r="I98" s="335"/>
      <c r="J98" s="335"/>
      <c r="K98" s="335"/>
      <c r="L98" s="335"/>
      <c r="M98" s="335"/>
      <c r="O98" s="2"/>
    </row>
    <row r="99" spans="2:15" ht="3.95" customHeight="1" x14ac:dyDescent="0.25">
      <c r="B99" s="2"/>
      <c r="O99" s="2"/>
    </row>
    <row r="100" spans="2:15" ht="253.5" customHeight="1" x14ac:dyDescent="0.25">
      <c r="B100" s="2"/>
      <c r="D100" s="329" t="s">
        <v>62</v>
      </c>
      <c r="E100" s="330"/>
      <c r="F100" s="331" t="s">
        <v>742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1789</v>
      </c>
      <c r="K103" s="21"/>
      <c r="O103" s="2"/>
    </row>
    <row r="104" spans="2:15" ht="27.75" customHeight="1" x14ac:dyDescent="0.25">
      <c r="B104" s="2"/>
      <c r="D104" s="322"/>
      <c r="E104" s="323"/>
      <c r="F104" s="19" t="s">
        <v>67</v>
      </c>
      <c r="G104" s="331" t="s">
        <v>1788</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Subdirector(a) Adopciones</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214" priority="22">
      <formula>+IF($F$43="no",1,0)</formula>
    </cfRule>
  </conditionalFormatting>
  <conditionalFormatting sqref="F32:M33">
    <cfRule type="expression" dxfId="2213" priority="21">
      <formula>+IF($Q$30="NA",1,0)</formula>
    </cfRule>
  </conditionalFormatting>
  <conditionalFormatting sqref="F33:M33">
    <cfRule type="expression" dxfId="2212" priority="20">
      <formula>+IF($Q$33=0,1,0)</formula>
    </cfRule>
  </conditionalFormatting>
  <conditionalFormatting sqref="F47:M47">
    <cfRule type="expression" dxfId="2211" priority="19">
      <formula>+IF($Q$47=0,1,0)</formula>
    </cfRule>
  </conditionalFormatting>
  <conditionalFormatting sqref="F73:G73">
    <cfRule type="cellIs" dxfId="2210" priority="16" operator="equal">
      <formula>"optimo"</formula>
    </cfRule>
    <cfRule type="cellIs" dxfId="2209" priority="17" operator="equal">
      <formula>"critico"</formula>
    </cfRule>
  </conditionalFormatting>
  <conditionalFormatting sqref="H73:I73">
    <cfRule type="cellIs" dxfId="2208" priority="14" operator="equal">
      <formula>"Adecuado"</formula>
    </cfRule>
    <cfRule type="cellIs" dxfId="2207" priority="15" operator="equal">
      <formula>"en riesgo"</formula>
    </cfRule>
  </conditionalFormatting>
  <conditionalFormatting sqref="J73:K73">
    <cfRule type="cellIs" dxfId="2206" priority="12" operator="equal">
      <formula>"Adecuado"</formula>
    </cfRule>
    <cfRule type="cellIs" dxfId="2205" priority="13" operator="equal">
      <formula>"en riesgo"</formula>
    </cfRule>
  </conditionalFormatting>
  <conditionalFormatting sqref="L73:M73">
    <cfRule type="cellIs" dxfId="2204" priority="10" operator="equal">
      <formula>"optimo"</formula>
    </cfRule>
    <cfRule type="cellIs" dxfId="2203" priority="11" operator="equal">
      <formula>"critico"</formula>
    </cfRule>
  </conditionalFormatting>
  <conditionalFormatting sqref="F75:M86">
    <cfRule type="expression" dxfId="2202" priority="9">
      <formula>+IF($AK75=0,1)</formula>
    </cfRule>
  </conditionalFormatting>
  <conditionalFormatting sqref="F103:G104">
    <cfRule type="expression" dxfId="2201" priority="8">
      <formula>+IF($G$102="No",1,0)</formula>
    </cfRule>
  </conditionalFormatting>
  <conditionalFormatting sqref="F51">
    <cfRule type="expression" dxfId="2200" priority="7">
      <formula>+IF($F$43="no",1,0)</formula>
    </cfRule>
  </conditionalFormatting>
  <conditionalFormatting sqref="I51">
    <cfRule type="expression" dxfId="2199"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4">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241</v>
      </c>
      <c r="O10" s="2"/>
    </row>
    <row r="11" spans="2:24" ht="3.95" customHeight="1" x14ac:dyDescent="0.25">
      <c r="B11" s="2"/>
      <c r="D11" s="6"/>
      <c r="O11" s="2"/>
    </row>
    <row r="12" spans="2:24" ht="36" customHeight="1" x14ac:dyDescent="0.25">
      <c r="B12" s="2"/>
      <c r="D12" s="329" t="s">
        <v>5</v>
      </c>
      <c r="E12" s="330"/>
      <c r="F12" s="331" t="s">
        <v>242</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891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0.63</v>
      </c>
      <c r="G22" s="328" t="s">
        <v>9</v>
      </c>
      <c r="H22" s="328"/>
      <c r="I22" s="17">
        <v>0.65</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789</v>
      </c>
      <c r="G33" s="331" t="s">
        <v>741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0.7</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0" customHeight="1" x14ac:dyDescent="0.25">
      <c r="B59" s="2"/>
      <c r="D59" s="328" t="s">
        <v>34</v>
      </c>
      <c r="E59" s="328"/>
      <c r="F59" s="335" t="s">
        <v>892</v>
      </c>
      <c r="G59" s="335"/>
      <c r="H59" s="335"/>
      <c r="I59" s="335"/>
      <c r="J59" s="335"/>
      <c r="K59" s="335"/>
      <c r="L59" s="335"/>
      <c r="M59" s="335"/>
      <c r="O59" s="2"/>
    </row>
    <row r="60" spans="2:15" ht="39" customHeight="1" x14ac:dyDescent="0.25">
      <c r="B60" s="2"/>
      <c r="D60" s="350" t="s">
        <v>35</v>
      </c>
      <c r="E60" s="350"/>
      <c r="F60" s="335" t="s">
        <v>893</v>
      </c>
      <c r="G60" s="335"/>
      <c r="H60" s="335"/>
      <c r="I60" s="335"/>
      <c r="J60" s="335"/>
      <c r="K60" s="335"/>
      <c r="L60" s="335"/>
      <c r="M60" s="335"/>
      <c r="O60" s="2"/>
    </row>
    <row r="61" spans="2:15" ht="39" customHeight="1" x14ac:dyDescent="0.25">
      <c r="B61" s="2"/>
      <c r="D61" s="350" t="s">
        <v>36</v>
      </c>
      <c r="E61" s="350"/>
      <c r="F61" s="335" t="s">
        <v>894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0.44900000000000001</v>
      </c>
      <c r="H75" s="16">
        <v>0.45</v>
      </c>
      <c r="I75" s="16">
        <v>0.499</v>
      </c>
      <c r="J75" s="16">
        <v>0.5</v>
      </c>
      <c r="K75" s="16">
        <v>0.54900000000000004</v>
      </c>
      <c r="L75" s="16">
        <v>0.55000000000000004</v>
      </c>
      <c r="M75" s="16" t="s">
        <v>500</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0.44900000000000001</v>
      </c>
      <c r="H76" s="16">
        <v>0.45</v>
      </c>
      <c r="I76" s="16">
        <v>0.499</v>
      </c>
      <c r="J76" s="16">
        <v>0.5</v>
      </c>
      <c r="K76" s="16">
        <v>0.54900000000000004</v>
      </c>
      <c r="L76" s="16">
        <v>0.55000000000000004</v>
      </c>
      <c r="M76" s="16" t="s">
        <v>500</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0.44900000000000001</v>
      </c>
      <c r="H77" s="16">
        <v>0.45</v>
      </c>
      <c r="I77" s="16">
        <v>0.499</v>
      </c>
      <c r="J77" s="16">
        <v>0.5</v>
      </c>
      <c r="K77" s="16">
        <v>0.54900000000000004</v>
      </c>
      <c r="L77" s="16">
        <v>0.55000000000000004</v>
      </c>
      <c r="M77" s="16" t="s">
        <v>500</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0.44900000000000001</v>
      </c>
      <c r="H78" s="16">
        <v>0.45</v>
      </c>
      <c r="I78" s="16">
        <v>0.499</v>
      </c>
      <c r="J78" s="16">
        <v>0.5</v>
      </c>
      <c r="K78" s="16">
        <v>0.54900000000000004</v>
      </c>
      <c r="L78" s="16">
        <v>0.55000000000000004</v>
      </c>
      <c r="M78" s="16" t="s">
        <v>500</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0.44900000000000001</v>
      </c>
      <c r="H79" s="16">
        <v>0.45</v>
      </c>
      <c r="I79" s="16">
        <v>0.499</v>
      </c>
      <c r="J79" s="16">
        <v>0.5</v>
      </c>
      <c r="K79" s="16">
        <v>0.54900000000000004</v>
      </c>
      <c r="L79" s="16">
        <v>0.55000000000000004</v>
      </c>
      <c r="M79" s="16" t="s">
        <v>500</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0.44900000000000001</v>
      </c>
      <c r="H80" s="16">
        <v>0.45</v>
      </c>
      <c r="I80" s="16">
        <v>0.499</v>
      </c>
      <c r="J80" s="16">
        <v>0.5</v>
      </c>
      <c r="K80" s="16">
        <v>0.54900000000000004</v>
      </c>
      <c r="L80" s="16">
        <v>0.55000000000000004</v>
      </c>
      <c r="M80" s="16" t="s">
        <v>500</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0.54900000000000004</v>
      </c>
      <c r="H81" s="16">
        <v>0.55000000000000004</v>
      </c>
      <c r="I81" s="16">
        <v>0.59899999999999998</v>
      </c>
      <c r="J81" s="16">
        <v>0.6</v>
      </c>
      <c r="K81" s="16">
        <v>0.64900000000000002</v>
      </c>
      <c r="L81" s="16">
        <v>0.65</v>
      </c>
      <c r="M81" s="16" t="s">
        <v>500</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0.54900000000000004</v>
      </c>
      <c r="H82" s="16">
        <v>0.55000000000000004</v>
      </c>
      <c r="I82" s="16">
        <v>0.59899999999999998</v>
      </c>
      <c r="J82" s="16">
        <v>0.6</v>
      </c>
      <c r="K82" s="16">
        <v>0.64900000000000002</v>
      </c>
      <c r="L82" s="16">
        <v>0.65</v>
      </c>
      <c r="M82" s="16" t="s">
        <v>500</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0.54900000000000004</v>
      </c>
      <c r="H83" s="16">
        <v>0.55000000000000004</v>
      </c>
      <c r="I83" s="16">
        <v>0.59899999999999998</v>
      </c>
      <c r="J83" s="16">
        <v>0.6</v>
      </c>
      <c r="K83" s="16">
        <v>0.64900000000000002</v>
      </c>
      <c r="L83" s="16">
        <v>0.65</v>
      </c>
      <c r="M83" s="16" t="s">
        <v>500</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0.54900000000000004</v>
      </c>
      <c r="H84" s="16">
        <v>0.55000000000000004</v>
      </c>
      <c r="I84" s="16">
        <v>0.59899999999999998</v>
      </c>
      <c r="J84" s="16">
        <v>0.6</v>
      </c>
      <c r="K84" s="16">
        <v>0.64900000000000002</v>
      </c>
      <c r="L84" s="16">
        <v>0.65</v>
      </c>
      <c r="M84" s="16" t="s">
        <v>500</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0.54900000000000004</v>
      </c>
      <c r="H85" s="16">
        <v>0.55000000000000004</v>
      </c>
      <c r="I85" s="16">
        <v>0.59899999999999998</v>
      </c>
      <c r="J85" s="16">
        <v>0.6</v>
      </c>
      <c r="K85" s="16">
        <v>0.64900000000000002</v>
      </c>
      <c r="L85" s="16">
        <v>0.65</v>
      </c>
      <c r="M85" s="16" t="s">
        <v>500</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0.54900000000000004</v>
      </c>
      <c r="H86" s="16">
        <v>0.55000000000000004</v>
      </c>
      <c r="I86" s="16">
        <v>0.59899999999999998</v>
      </c>
      <c r="J86" s="16">
        <v>0.6</v>
      </c>
      <c r="K86" s="16">
        <v>0.64900000000000002</v>
      </c>
      <c r="L86" s="16">
        <v>0.65</v>
      </c>
      <c r="M86" s="16" t="s">
        <v>500</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387" customHeight="1" x14ac:dyDescent="0.25">
      <c r="B88" s="2"/>
      <c r="D88" s="329" t="s">
        <v>59</v>
      </c>
      <c r="E88" s="330"/>
      <c r="F88" s="411" t="s">
        <v>872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786</v>
      </c>
      <c r="G97" s="335"/>
      <c r="H97" s="335"/>
      <c r="I97" s="335"/>
      <c r="J97" s="335"/>
      <c r="K97" s="335"/>
      <c r="L97" s="335"/>
      <c r="M97" s="335"/>
      <c r="O97" s="2"/>
    </row>
    <row r="98" spans="2:15" ht="42" customHeight="1" x14ac:dyDescent="0.25">
      <c r="B98" s="2"/>
      <c r="D98" s="350" t="s">
        <v>36</v>
      </c>
      <c r="E98" s="350"/>
      <c r="F98" s="335" t="s">
        <v>786</v>
      </c>
      <c r="G98" s="335"/>
      <c r="H98" s="335"/>
      <c r="I98" s="335"/>
      <c r="J98" s="335"/>
      <c r="K98" s="335"/>
      <c r="L98" s="335"/>
      <c r="M98" s="335"/>
      <c r="O98" s="2"/>
    </row>
    <row r="99" spans="2:15" ht="3.95" customHeight="1" x14ac:dyDescent="0.25">
      <c r="B99" s="2"/>
      <c r="O99" s="2"/>
    </row>
    <row r="100" spans="2:15" ht="131.25" customHeight="1" x14ac:dyDescent="0.25">
      <c r="B100" s="2"/>
      <c r="D100" s="329" t="s">
        <v>62</v>
      </c>
      <c r="E100" s="330"/>
      <c r="F100" s="331" t="s">
        <v>743</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1791</v>
      </c>
      <c r="K103" s="21"/>
      <c r="O103" s="2"/>
    </row>
    <row r="104" spans="2:15" ht="39" customHeight="1" x14ac:dyDescent="0.25">
      <c r="B104" s="2"/>
      <c r="D104" s="322"/>
      <c r="E104" s="323"/>
      <c r="F104" s="19" t="s">
        <v>67</v>
      </c>
      <c r="G104" s="331" t="s">
        <v>1790</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Subdirector(a) Adopciones</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98" priority="22">
      <formula>+IF($F$43="no",1,0)</formula>
    </cfRule>
  </conditionalFormatting>
  <conditionalFormatting sqref="F32:M33">
    <cfRule type="expression" dxfId="2197" priority="21">
      <formula>+IF($Q$30="NA",1,0)</formula>
    </cfRule>
  </conditionalFormatting>
  <conditionalFormatting sqref="F33:M33">
    <cfRule type="expression" dxfId="2196" priority="20">
      <formula>+IF($Q$33=0,1,0)</formula>
    </cfRule>
  </conditionalFormatting>
  <conditionalFormatting sqref="F47:M47">
    <cfRule type="expression" dxfId="2195" priority="19">
      <formula>+IF($Q$47=0,1,0)</formula>
    </cfRule>
  </conditionalFormatting>
  <conditionalFormatting sqref="F73:G73">
    <cfRule type="cellIs" dxfId="2194" priority="16" operator="equal">
      <formula>"optimo"</formula>
    </cfRule>
    <cfRule type="cellIs" dxfId="2193" priority="17" operator="equal">
      <formula>"critico"</formula>
    </cfRule>
  </conditionalFormatting>
  <conditionalFormatting sqref="H73:I73">
    <cfRule type="cellIs" dxfId="2192" priority="14" operator="equal">
      <formula>"Adecuado"</formula>
    </cfRule>
    <cfRule type="cellIs" dxfId="2191" priority="15" operator="equal">
      <formula>"en riesgo"</formula>
    </cfRule>
  </conditionalFormatting>
  <conditionalFormatting sqref="J73:K73">
    <cfRule type="cellIs" dxfId="2190" priority="12" operator="equal">
      <formula>"Adecuado"</formula>
    </cfRule>
    <cfRule type="cellIs" dxfId="2189" priority="13" operator="equal">
      <formula>"en riesgo"</formula>
    </cfRule>
  </conditionalFormatting>
  <conditionalFormatting sqref="L73:M73">
    <cfRule type="cellIs" dxfId="2188" priority="10" operator="equal">
      <formula>"optimo"</formula>
    </cfRule>
    <cfRule type="cellIs" dxfId="2187" priority="11" operator="equal">
      <formula>"critico"</formula>
    </cfRule>
  </conditionalFormatting>
  <conditionalFormatting sqref="F75:M86">
    <cfRule type="expression" dxfId="2186" priority="9">
      <formula>+IF($AK75=0,1)</formula>
    </cfRule>
  </conditionalFormatting>
  <conditionalFormatting sqref="F103:G104">
    <cfRule type="expression" dxfId="2185" priority="8">
      <formula>+IF($G$102="No",1,0)</formula>
    </cfRule>
  </conditionalFormatting>
  <conditionalFormatting sqref="F51">
    <cfRule type="expression" dxfId="2184" priority="7">
      <formula>+IF($F$43="no",1,0)</formula>
    </cfRule>
  </conditionalFormatting>
  <conditionalFormatting sqref="I51">
    <cfRule type="expression" dxfId="2183"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5">
    <tabColor rgb="FF0070C0"/>
  </sheetPr>
  <dimension ref="B1:AV113"/>
  <sheetViews>
    <sheetView topLeftCell="A58" zoomScaleNormal="100" workbookViewId="0">
      <selection activeCell="A80" sqref="A80:XFD86"/>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243</v>
      </c>
      <c r="O10" s="2"/>
    </row>
    <row r="11" spans="2:24" ht="3.95" customHeight="1" x14ac:dyDescent="0.25">
      <c r="B11" s="2"/>
      <c r="D11" s="6"/>
      <c r="O11" s="2"/>
    </row>
    <row r="12" spans="2:24" ht="36" customHeight="1" x14ac:dyDescent="0.25">
      <c r="B12" s="2"/>
      <c r="D12" s="329" t="s">
        <v>5</v>
      </c>
      <c r="E12" s="330"/>
      <c r="F12" s="331" t="s">
        <v>244</v>
      </c>
      <c r="G12" s="332"/>
      <c r="H12" s="332"/>
      <c r="I12" s="332"/>
      <c r="J12" s="332"/>
      <c r="K12" s="332"/>
      <c r="L12" s="332"/>
      <c r="M12" s="333"/>
      <c r="O12" s="2"/>
      <c r="W12" s="3" t="str">
        <f>+F23</f>
        <v>Mensual</v>
      </c>
      <c r="X12" s="3" t="str">
        <f>+F71</f>
        <v>Enero</v>
      </c>
    </row>
    <row r="13" spans="2:24" ht="3.95" customHeight="1" x14ac:dyDescent="0.25">
      <c r="B13" s="2"/>
      <c r="O13" s="2"/>
    </row>
    <row r="14" spans="2:24" ht="38.25" customHeight="1" x14ac:dyDescent="0.25">
      <c r="B14" s="2"/>
      <c r="D14" s="329" t="s">
        <v>6</v>
      </c>
      <c r="E14" s="330"/>
      <c r="F14" s="331" t="s">
        <v>887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0.95</v>
      </c>
      <c r="G22" s="328" t="s">
        <v>9</v>
      </c>
      <c r="H22" s="328"/>
      <c r="I22" s="17">
        <v>1</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789</v>
      </c>
      <c r="G33" s="331" t="s">
        <v>741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28" t="s">
        <v>34</v>
      </c>
      <c r="E59" s="328"/>
      <c r="F59" s="335" t="s">
        <v>888</v>
      </c>
      <c r="G59" s="335"/>
      <c r="H59" s="335"/>
      <c r="I59" s="335"/>
      <c r="J59" s="335"/>
      <c r="K59" s="335"/>
      <c r="L59" s="335"/>
      <c r="M59" s="335"/>
      <c r="O59" s="2"/>
    </row>
    <row r="60" spans="2:15" ht="32.25" customHeight="1" x14ac:dyDescent="0.25">
      <c r="B60" s="2"/>
      <c r="D60" s="350" t="s">
        <v>35</v>
      </c>
      <c r="E60" s="350"/>
      <c r="F60" s="335" t="s">
        <v>889</v>
      </c>
      <c r="G60" s="335"/>
      <c r="H60" s="335"/>
      <c r="I60" s="335"/>
      <c r="J60" s="335"/>
      <c r="K60" s="335"/>
      <c r="L60" s="335"/>
      <c r="M60" s="335"/>
      <c r="O60" s="2"/>
    </row>
    <row r="61" spans="2:15" ht="32.25" customHeight="1" x14ac:dyDescent="0.25">
      <c r="B61" s="2"/>
      <c r="D61" s="350" t="s">
        <v>36</v>
      </c>
      <c r="E61" s="350"/>
      <c r="F61" s="335" t="s">
        <v>890</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46</v>
      </c>
      <c r="G71" s="3">
        <v>1</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v>0.84899999999999998</v>
      </c>
      <c r="H75" s="16">
        <v>0.85</v>
      </c>
      <c r="I75" s="16">
        <v>0.89900000000000002</v>
      </c>
      <c r="J75" s="16">
        <v>0.9</v>
      </c>
      <c r="K75" s="16">
        <v>0.999</v>
      </c>
      <c r="L75" s="16" t="s">
        <v>500</v>
      </c>
      <c r="M75" s="16">
        <v>1</v>
      </c>
      <c r="O75" s="2"/>
      <c r="AE75" s="3" t="s">
        <v>46</v>
      </c>
      <c r="AF75" s="3">
        <v>1</v>
      </c>
      <c r="AG75" s="3">
        <f>+IF(AF75&gt;=$G$71,1,0)</f>
        <v>1</v>
      </c>
      <c r="AH75" s="3">
        <f>+IF(AG75=0,0,IF(AG75=1,(SUM($AG$75:AG75)-1),1))</f>
        <v>0</v>
      </c>
      <c r="AI75" s="3">
        <f>+IF(AH75=0,0,IF(MOD(AH75,$U$69)=0,1,0))</f>
        <v>0</v>
      </c>
      <c r="AJ75" s="3">
        <f>+IF(AE75=$F$71,1,0)</f>
        <v>1</v>
      </c>
      <c r="AK75" s="3">
        <f>+MAX(AI75:AJ75)</f>
        <v>1</v>
      </c>
    </row>
    <row r="76" spans="2:37" x14ac:dyDescent="0.25">
      <c r="B76" s="2"/>
      <c r="D76" s="351" t="s">
        <v>40</v>
      </c>
      <c r="E76" s="351"/>
      <c r="F76" s="16" t="s">
        <v>500</v>
      </c>
      <c r="G76" s="16">
        <v>0.84899999999999998</v>
      </c>
      <c r="H76" s="16">
        <v>0.85</v>
      </c>
      <c r="I76" s="16">
        <v>0.89900000000000002</v>
      </c>
      <c r="J76" s="16">
        <v>0.9</v>
      </c>
      <c r="K76" s="16">
        <v>0.999</v>
      </c>
      <c r="L76" s="16" t="s">
        <v>500</v>
      </c>
      <c r="M76" s="16">
        <v>1</v>
      </c>
      <c r="O76" s="2"/>
      <c r="AE76" s="3" t="s">
        <v>40</v>
      </c>
      <c r="AF76" s="3">
        <v>2</v>
      </c>
      <c r="AG76" s="3">
        <f t="shared" ref="AG76:AG86" si="0">+IF(AF76&gt;=$G$71,1,0)</f>
        <v>1</v>
      </c>
      <c r="AH76" s="3">
        <f>+IF(AG76=0,0,IF(AG76=1,(SUM($AG$75:AG76)-1),1))</f>
        <v>1</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v>0.84899999999999998</v>
      </c>
      <c r="H77" s="16">
        <v>0.85</v>
      </c>
      <c r="I77" s="16">
        <v>0.89900000000000002</v>
      </c>
      <c r="J77" s="16">
        <v>0.9</v>
      </c>
      <c r="K77" s="16">
        <v>0.999</v>
      </c>
      <c r="L77" s="16" t="s">
        <v>500</v>
      </c>
      <c r="M77" s="16">
        <v>1</v>
      </c>
      <c r="O77" s="2"/>
      <c r="AE77" s="3" t="s">
        <v>47</v>
      </c>
      <c r="AF77" s="3">
        <v>3</v>
      </c>
      <c r="AG77" s="3">
        <f t="shared" si="0"/>
        <v>1</v>
      </c>
      <c r="AH77" s="3">
        <f>+IF(AG77=0,0,IF(AG77=1,(SUM($AG$75:AG77)-1),1))</f>
        <v>2</v>
      </c>
      <c r="AI77" s="3">
        <f t="shared" si="1"/>
        <v>1</v>
      </c>
      <c r="AJ77" s="3">
        <f t="shared" si="2"/>
        <v>0</v>
      </c>
      <c r="AK77" s="3">
        <f t="shared" si="3"/>
        <v>1</v>
      </c>
    </row>
    <row r="78" spans="2:37" x14ac:dyDescent="0.25">
      <c r="B78" s="2"/>
      <c r="D78" s="351" t="s">
        <v>48</v>
      </c>
      <c r="E78" s="351"/>
      <c r="F78" s="16" t="s">
        <v>500</v>
      </c>
      <c r="G78" s="16">
        <v>0.84899999999999998</v>
      </c>
      <c r="H78" s="16">
        <v>0.85</v>
      </c>
      <c r="I78" s="16">
        <v>0.89900000000000002</v>
      </c>
      <c r="J78" s="16">
        <v>0.9</v>
      </c>
      <c r="K78" s="16">
        <v>0.999</v>
      </c>
      <c r="L78" s="16" t="s">
        <v>500</v>
      </c>
      <c r="M78" s="16">
        <v>1</v>
      </c>
      <c r="O78" s="2"/>
      <c r="AE78" s="3" t="s">
        <v>48</v>
      </c>
      <c r="AF78" s="3">
        <v>4</v>
      </c>
      <c r="AG78" s="3">
        <f t="shared" si="0"/>
        <v>1</v>
      </c>
      <c r="AH78" s="3">
        <f>+IF(AG78=0,0,IF(AG78=1,(SUM($AG$75:AG78)-1),1))</f>
        <v>3</v>
      </c>
      <c r="AI78" s="3">
        <f t="shared" si="1"/>
        <v>1</v>
      </c>
      <c r="AJ78" s="3">
        <f t="shared" si="2"/>
        <v>0</v>
      </c>
      <c r="AK78" s="3">
        <f t="shared" si="3"/>
        <v>1</v>
      </c>
    </row>
    <row r="79" spans="2:37" x14ac:dyDescent="0.25">
      <c r="B79" s="2"/>
      <c r="D79" s="351" t="s">
        <v>49</v>
      </c>
      <c r="E79" s="351"/>
      <c r="F79" s="16" t="s">
        <v>500</v>
      </c>
      <c r="G79" s="16">
        <v>0.84899999999999998</v>
      </c>
      <c r="H79" s="16">
        <v>0.85</v>
      </c>
      <c r="I79" s="16">
        <v>0.89900000000000002</v>
      </c>
      <c r="J79" s="16">
        <v>0.9</v>
      </c>
      <c r="K79" s="16">
        <v>0.999</v>
      </c>
      <c r="L79" s="16" t="s">
        <v>500</v>
      </c>
      <c r="M79" s="16">
        <v>1</v>
      </c>
      <c r="O79" s="2"/>
      <c r="AE79" s="3" t="s">
        <v>49</v>
      </c>
      <c r="AF79" s="3">
        <v>5</v>
      </c>
      <c r="AG79" s="3">
        <f t="shared" si="0"/>
        <v>1</v>
      </c>
      <c r="AH79" s="3">
        <f>+IF(AG79=0,0,IF(AG79=1,(SUM($AG$75:AG79)-1),1))</f>
        <v>4</v>
      </c>
      <c r="AI79" s="3">
        <f t="shared" si="1"/>
        <v>1</v>
      </c>
      <c r="AJ79" s="3">
        <f t="shared" si="2"/>
        <v>0</v>
      </c>
      <c r="AK79" s="3">
        <f t="shared" si="3"/>
        <v>1</v>
      </c>
    </row>
    <row r="80" spans="2:37" x14ac:dyDescent="0.25">
      <c r="B80" s="2"/>
      <c r="D80" s="351" t="s">
        <v>50</v>
      </c>
      <c r="E80" s="351"/>
      <c r="F80" s="16" t="s">
        <v>500</v>
      </c>
      <c r="G80" s="16">
        <v>0.84899999999999998</v>
      </c>
      <c r="H80" s="16">
        <v>0.85</v>
      </c>
      <c r="I80" s="16">
        <v>0.89900000000000002</v>
      </c>
      <c r="J80" s="16">
        <v>0.9</v>
      </c>
      <c r="K80" s="16">
        <v>0.999</v>
      </c>
      <c r="L80" s="16" t="s">
        <v>500</v>
      </c>
      <c r="M80" s="16">
        <v>1</v>
      </c>
      <c r="O80" s="2"/>
      <c r="AE80" s="3" t="s">
        <v>50</v>
      </c>
      <c r="AF80" s="3">
        <v>6</v>
      </c>
      <c r="AG80" s="3">
        <f t="shared" si="0"/>
        <v>1</v>
      </c>
      <c r="AH80" s="3">
        <f>+IF(AG80=0,0,IF(AG80=1,(SUM($AG$75:AG80)-1),1))</f>
        <v>5</v>
      </c>
      <c r="AI80" s="3">
        <f t="shared" si="1"/>
        <v>1</v>
      </c>
      <c r="AJ80" s="3">
        <f t="shared" si="2"/>
        <v>0</v>
      </c>
      <c r="AK80" s="3">
        <f t="shared" si="3"/>
        <v>1</v>
      </c>
    </row>
    <row r="81" spans="2:37" x14ac:dyDescent="0.25">
      <c r="B81" s="2"/>
      <c r="D81" s="351" t="s">
        <v>53</v>
      </c>
      <c r="E81" s="351"/>
      <c r="F81" s="16" t="s">
        <v>500</v>
      </c>
      <c r="G81" s="16">
        <v>0.84899999999999998</v>
      </c>
      <c r="H81" s="16">
        <v>0.85</v>
      </c>
      <c r="I81" s="16">
        <v>0.89900000000000002</v>
      </c>
      <c r="J81" s="16">
        <v>0.9</v>
      </c>
      <c r="K81" s="16">
        <v>0.999</v>
      </c>
      <c r="L81" s="16" t="s">
        <v>500</v>
      </c>
      <c r="M81" s="16">
        <v>1</v>
      </c>
      <c r="O81" s="2"/>
      <c r="AE81" s="3" t="s">
        <v>53</v>
      </c>
      <c r="AF81" s="3">
        <v>7</v>
      </c>
      <c r="AG81" s="3">
        <f t="shared" si="0"/>
        <v>1</v>
      </c>
      <c r="AH81" s="3">
        <f>+IF(AG81=0,0,IF(AG81=1,(SUM($AG$75:AG81)-1),1))</f>
        <v>6</v>
      </c>
      <c r="AI81" s="3">
        <f t="shared" si="1"/>
        <v>1</v>
      </c>
      <c r="AJ81" s="3">
        <f t="shared" si="2"/>
        <v>0</v>
      </c>
      <c r="AK81" s="3">
        <f t="shared" si="3"/>
        <v>1</v>
      </c>
    </row>
    <row r="82" spans="2:37" x14ac:dyDescent="0.25">
      <c r="B82" s="2"/>
      <c r="D82" s="351" t="s">
        <v>54</v>
      </c>
      <c r="E82" s="351"/>
      <c r="F82" s="16" t="s">
        <v>500</v>
      </c>
      <c r="G82" s="16">
        <v>0.84899999999999998</v>
      </c>
      <c r="H82" s="16">
        <v>0.85</v>
      </c>
      <c r="I82" s="16">
        <v>0.89900000000000002</v>
      </c>
      <c r="J82" s="16">
        <v>0.9</v>
      </c>
      <c r="K82" s="16">
        <v>0.999</v>
      </c>
      <c r="L82" s="16" t="s">
        <v>500</v>
      </c>
      <c r="M82" s="16">
        <v>1</v>
      </c>
      <c r="O82" s="2"/>
      <c r="AE82" s="3" t="s">
        <v>54</v>
      </c>
      <c r="AF82" s="3">
        <v>8</v>
      </c>
      <c r="AG82" s="3">
        <f t="shared" si="0"/>
        <v>1</v>
      </c>
      <c r="AH82" s="3">
        <f>+IF(AG82=0,0,IF(AG82=1,(SUM($AG$75:AG82)-1),1))</f>
        <v>7</v>
      </c>
      <c r="AI82" s="3">
        <f t="shared" si="1"/>
        <v>1</v>
      </c>
      <c r="AJ82" s="3">
        <f t="shared" si="2"/>
        <v>0</v>
      </c>
      <c r="AK82" s="3">
        <f t="shared" si="3"/>
        <v>1</v>
      </c>
    </row>
    <row r="83" spans="2:37" x14ac:dyDescent="0.25">
      <c r="B83" s="2"/>
      <c r="D83" s="351" t="s">
        <v>55</v>
      </c>
      <c r="E83" s="351"/>
      <c r="F83" s="16" t="s">
        <v>500</v>
      </c>
      <c r="G83" s="16">
        <v>0.84899999999999998</v>
      </c>
      <c r="H83" s="16">
        <v>0.85</v>
      </c>
      <c r="I83" s="16">
        <v>0.89900000000000002</v>
      </c>
      <c r="J83" s="16">
        <v>0.9</v>
      </c>
      <c r="K83" s="16">
        <v>0.999</v>
      </c>
      <c r="L83" s="16" t="s">
        <v>500</v>
      </c>
      <c r="M83" s="16">
        <v>1</v>
      </c>
      <c r="O83" s="2"/>
      <c r="AE83" s="3" t="s">
        <v>55</v>
      </c>
      <c r="AF83" s="3">
        <v>9</v>
      </c>
      <c r="AG83" s="3">
        <f t="shared" si="0"/>
        <v>1</v>
      </c>
      <c r="AH83" s="3">
        <f>+IF(AG83=0,0,IF(AG83=1,(SUM($AG$75:AG83)-1),1))</f>
        <v>8</v>
      </c>
      <c r="AI83" s="3">
        <f t="shared" si="1"/>
        <v>1</v>
      </c>
      <c r="AJ83" s="3">
        <f t="shared" si="2"/>
        <v>0</v>
      </c>
      <c r="AK83" s="3">
        <f t="shared" si="3"/>
        <v>1</v>
      </c>
    </row>
    <row r="84" spans="2:37" x14ac:dyDescent="0.25">
      <c r="B84" s="2"/>
      <c r="D84" s="351" t="s">
        <v>56</v>
      </c>
      <c r="E84" s="351"/>
      <c r="F84" s="16" t="s">
        <v>500</v>
      </c>
      <c r="G84" s="16">
        <v>0.84899999999999998</v>
      </c>
      <c r="H84" s="16">
        <v>0.85</v>
      </c>
      <c r="I84" s="16">
        <v>0.89900000000000002</v>
      </c>
      <c r="J84" s="16">
        <v>0.9</v>
      </c>
      <c r="K84" s="16">
        <v>0.999</v>
      </c>
      <c r="L84" s="16" t="s">
        <v>500</v>
      </c>
      <c r="M84" s="16">
        <v>1</v>
      </c>
      <c r="O84" s="2"/>
      <c r="AE84" s="3" t="s">
        <v>56</v>
      </c>
      <c r="AF84" s="3">
        <v>10</v>
      </c>
      <c r="AG84" s="3">
        <f t="shared" si="0"/>
        <v>1</v>
      </c>
      <c r="AH84" s="3">
        <f>+IF(AG84=0,0,IF(AG84=1,(SUM($AG$75:AG84)-1),1))</f>
        <v>9</v>
      </c>
      <c r="AI84" s="3">
        <f t="shared" si="1"/>
        <v>1</v>
      </c>
      <c r="AJ84" s="3">
        <f t="shared" si="2"/>
        <v>0</v>
      </c>
      <c r="AK84" s="3">
        <f t="shared" si="3"/>
        <v>1</v>
      </c>
    </row>
    <row r="85" spans="2:37" x14ac:dyDescent="0.25">
      <c r="B85" s="2"/>
      <c r="D85" s="351" t="s">
        <v>57</v>
      </c>
      <c r="E85" s="351"/>
      <c r="F85" s="16" t="s">
        <v>500</v>
      </c>
      <c r="G85" s="16">
        <v>0.84899999999999998</v>
      </c>
      <c r="H85" s="16">
        <v>0.85</v>
      </c>
      <c r="I85" s="16">
        <v>0.89900000000000002</v>
      </c>
      <c r="J85" s="16">
        <v>0.9</v>
      </c>
      <c r="K85" s="16">
        <v>0.999</v>
      </c>
      <c r="L85" s="16" t="s">
        <v>500</v>
      </c>
      <c r="M85" s="16">
        <v>1</v>
      </c>
      <c r="O85" s="2"/>
      <c r="AE85" s="3" t="s">
        <v>57</v>
      </c>
      <c r="AF85" s="3">
        <v>11</v>
      </c>
      <c r="AG85" s="3">
        <f t="shared" si="0"/>
        <v>1</v>
      </c>
      <c r="AH85" s="3">
        <f>+IF(AG85=0,0,IF(AG85=1,(SUM($AG$75:AG85)-1),1))</f>
        <v>10</v>
      </c>
      <c r="AI85" s="3">
        <f t="shared" si="1"/>
        <v>1</v>
      </c>
      <c r="AJ85" s="3">
        <f t="shared" si="2"/>
        <v>0</v>
      </c>
      <c r="AK85" s="3">
        <f t="shared" si="3"/>
        <v>1</v>
      </c>
    </row>
    <row r="86" spans="2:37" x14ac:dyDescent="0.25">
      <c r="B86" s="2"/>
      <c r="D86" s="351" t="s">
        <v>58</v>
      </c>
      <c r="E86" s="351"/>
      <c r="F86" s="16" t="s">
        <v>500</v>
      </c>
      <c r="G86" s="16">
        <v>0.84899999999999998</v>
      </c>
      <c r="H86" s="16">
        <v>0.85</v>
      </c>
      <c r="I86" s="16">
        <v>0.89900000000000002</v>
      </c>
      <c r="J86" s="16">
        <v>0.9</v>
      </c>
      <c r="K86" s="16">
        <v>0.999</v>
      </c>
      <c r="L86" s="16" t="s">
        <v>500</v>
      </c>
      <c r="M86" s="16">
        <v>1</v>
      </c>
      <c r="O86" s="2"/>
      <c r="AE86" s="3" t="s">
        <v>58</v>
      </c>
      <c r="AF86" s="65">
        <v>12</v>
      </c>
      <c r="AG86" s="3">
        <f t="shared" si="0"/>
        <v>1</v>
      </c>
      <c r="AH86" s="3">
        <f>+IF(AG86=0,0,IF(AG86=1,(SUM($AG$75:AG86)-1),1))</f>
        <v>11</v>
      </c>
      <c r="AI86" s="3">
        <f t="shared" si="1"/>
        <v>1</v>
      </c>
      <c r="AJ86" s="3">
        <f t="shared" si="2"/>
        <v>0</v>
      </c>
      <c r="AK86" s="3">
        <f t="shared" si="3"/>
        <v>1</v>
      </c>
    </row>
    <row r="87" spans="2:37" ht="3.75" customHeight="1" x14ac:dyDescent="0.25">
      <c r="B87" s="2"/>
      <c r="O87" s="2"/>
    </row>
    <row r="88" spans="2:37" ht="199.5" customHeight="1" x14ac:dyDescent="0.25">
      <c r="B88" s="2"/>
      <c r="D88" s="329" t="s">
        <v>59</v>
      </c>
      <c r="E88" s="330"/>
      <c r="F88" s="411" t="s">
        <v>874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873</v>
      </c>
      <c r="G97" s="335"/>
      <c r="H97" s="335"/>
      <c r="I97" s="335"/>
      <c r="J97" s="335"/>
      <c r="K97" s="335"/>
      <c r="L97" s="335"/>
      <c r="M97" s="335"/>
      <c r="O97" s="2"/>
    </row>
    <row r="98" spans="2:15" ht="42" customHeight="1" x14ac:dyDescent="0.25">
      <c r="B98" s="2"/>
      <c r="D98" s="350" t="s">
        <v>36</v>
      </c>
      <c r="E98" s="350"/>
      <c r="F98" s="335" t="s">
        <v>873</v>
      </c>
      <c r="G98" s="335"/>
      <c r="H98" s="335"/>
      <c r="I98" s="335"/>
      <c r="J98" s="335"/>
      <c r="K98" s="335"/>
      <c r="L98" s="335"/>
      <c r="M98" s="335"/>
      <c r="O98" s="2"/>
    </row>
    <row r="99" spans="2:15" ht="3.95" customHeight="1" x14ac:dyDescent="0.25">
      <c r="B99" s="2"/>
      <c r="O99" s="2"/>
    </row>
    <row r="100" spans="2:15" ht="141.75" customHeight="1" x14ac:dyDescent="0.25">
      <c r="B100" s="2"/>
      <c r="D100" s="329" t="s">
        <v>62</v>
      </c>
      <c r="E100" s="330"/>
      <c r="F100" s="331" t="s">
        <v>744</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1792</v>
      </c>
      <c r="K103" s="21"/>
      <c r="O103" s="2"/>
    </row>
    <row r="104" spans="2:15" ht="27.75" customHeight="1" x14ac:dyDescent="0.25">
      <c r="B104" s="2"/>
      <c r="D104" s="322"/>
      <c r="E104" s="323"/>
      <c r="F104" s="19" t="s">
        <v>67</v>
      </c>
      <c r="G104" s="331" t="s">
        <v>244</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Subdirector(a) Adopciones</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82" priority="22">
      <formula>+IF($F$43="no",1,0)</formula>
    </cfRule>
  </conditionalFormatting>
  <conditionalFormatting sqref="F32:M33">
    <cfRule type="expression" dxfId="2181" priority="21">
      <formula>+IF($Q$30="NA",1,0)</formula>
    </cfRule>
  </conditionalFormatting>
  <conditionalFormatting sqref="F33:M33">
    <cfRule type="expression" dxfId="2180" priority="20">
      <formula>+IF($Q$33=0,1,0)</formula>
    </cfRule>
  </conditionalFormatting>
  <conditionalFormatting sqref="F47:M47">
    <cfRule type="expression" dxfId="2179" priority="19">
      <formula>+IF($Q$47=0,1,0)</formula>
    </cfRule>
  </conditionalFormatting>
  <conditionalFormatting sqref="F73:G73">
    <cfRule type="cellIs" dxfId="2178" priority="16" operator="equal">
      <formula>"optimo"</formula>
    </cfRule>
    <cfRule type="cellIs" dxfId="2177" priority="17" operator="equal">
      <formula>"critico"</formula>
    </cfRule>
  </conditionalFormatting>
  <conditionalFormatting sqref="H73:I73">
    <cfRule type="cellIs" dxfId="2176" priority="14" operator="equal">
      <formula>"Adecuado"</formula>
    </cfRule>
    <cfRule type="cellIs" dxfId="2175" priority="15" operator="equal">
      <formula>"en riesgo"</formula>
    </cfRule>
  </conditionalFormatting>
  <conditionalFormatting sqref="J73:K73">
    <cfRule type="cellIs" dxfId="2174" priority="12" operator="equal">
      <formula>"Adecuado"</formula>
    </cfRule>
    <cfRule type="cellIs" dxfId="2173" priority="13" operator="equal">
      <formula>"en riesgo"</formula>
    </cfRule>
  </conditionalFormatting>
  <conditionalFormatting sqref="L73:M73">
    <cfRule type="cellIs" dxfId="2172" priority="10" operator="equal">
      <formula>"optimo"</formula>
    </cfRule>
    <cfRule type="cellIs" dxfId="2171" priority="11" operator="equal">
      <formula>"critico"</formula>
    </cfRule>
  </conditionalFormatting>
  <conditionalFormatting sqref="F75:M86">
    <cfRule type="expression" dxfId="2170" priority="9">
      <formula>+IF($AK75=0,1)</formula>
    </cfRule>
  </conditionalFormatting>
  <conditionalFormatting sqref="F103:G104">
    <cfRule type="expression" dxfId="2169" priority="8">
      <formula>+IF($G$102="No",1,0)</formula>
    </cfRule>
  </conditionalFormatting>
  <conditionalFormatting sqref="F51">
    <cfRule type="expression" dxfId="2168" priority="7">
      <formula>+IF($F$43="no",1,0)</formula>
    </cfRule>
  </conditionalFormatting>
  <conditionalFormatting sqref="I51">
    <cfRule type="expression" dxfId="2167"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6">
    <tabColor rgb="FF0070C0"/>
  </sheetPr>
  <dimension ref="B1:AV113"/>
  <sheetViews>
    <sheetView topLeftCell="A64"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245</v>
      </c>
      <c r="O10" s="2"/>
    </row>
    <row r="11" spans="2:24" ht="3.95" customHeight="1" x14ac:dyDescent="0.25">
      <c r="B11" s="2"/>
      <c r="D11" s="6"/>
      <c r="O11" s="2"/>
    </row>
    <row r="12" spans="2:24" ht="36" customHeight="1" x14ac:dyDescent="0.25">
      <c r="B12" s="2"/>
      <c r="D12" s="329" t="s">
        <v>5</v>
      </c>
      <c r="E12" s="330"/>
      <c r="F12" s="331" t="s">
        <v>246</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883</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789</v>
      </c>
      <c r="G33" s="331" t="s">
        <v>741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46.5" customHeight="1" x14ac:dyDescent="0.25">
      <c r="B59" s="2"/>
      <c r="D59" s="328" t="s">
        <v>34</v>
      </c>
      <c r="E59" s="328"/>
      <c r="F59" s="335" t="s">
        <v>884</v>
      </c>
      <c r="G59" s="335"/>
      <c r="H59" s="335"/>
      <c r="I59" s="335"/>
      <c r="J59" s="335"/>
      <c r="K59" s="335"/>
      <c r="L59" s="335"/>
      <c r="M59" s="335"/>
      <c r="O59" s="2"/>
    </row>
    <row r="60" spans="2:15" ht="32.25" customHeight="1" x14ac:dyDescent="0.25">
      <c r="B60" s="2"/>
      <c r="D60" s="350" t="s">
        <v>35</v>
      </c>
      <c r="E60" s="350"/>
      <c r="F60" s="335" t="s">
        <v>885</v>
      </c>
      <c r="G60" s="335"/>
      <c r="H60" s="335"/>
      <c r="I60" s="335"/>
      <c r="J60" s="335"/>
      <c r="K60" s="335"/>
      <c r="L60" s="335"/>
      <c r="M60" s="335"/>
      <c r="O60" s="2"/>
    </row>
    <row r="61" spans="2:15" ht="32.25" customHeight="1" x14ac:dyDescent="0.25">
      <c r="B61" s="2"/>
      <c r="D61" s="350" t="s">
        <v>36</v>
      </c>
      <c r="E61" s="350"/>
      <c r="F61" s="335" t="s">
        <v>886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0.2</v>
      </c>
      <c r="H80" s="16">
        <v>0.19900000000000001</v>
      </c>
      <c r="I80" s="16">
        <v>0.15</v>
      </c>
      <c r="J80" s="16">
        <v>0.14899999999999999</v>
      </c>
      <c r="K80" s="16">
        <v>0.10100000000000001</v>
      </c>
      <c r="L80" s="16">
        <v>0.1</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0.2</v>
      </c>
      <c r="H86" s="16">
        <v>0.19900000000000001</v>
      </c>
      <c r="I86" s="16">
        <v>0.15</v>
      </c>
      <c r="J86" s="16">
        <v>0.14899999999999999</v>
      </c>
      <c r="K86" s="16">
        <v>0.10100000000000001</v>
      </c>
      <c r="L86" s="16">
        <v>0.1</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205.5" customHeight="1" x14ac:dyDescent="0.25">
      <c r="B88" s="2"/>
      <c r="D88" s="329" t="s">
        <v>59</v>
      </c>
      <c r="E88" s="330"/>
      <c r="F88" s="411" t="s">
        <v>1794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867</v>
      </c>
      <c r="G97" s="335"/>
      <c r="H97" s="335"/>
      <c r="I97" s="335"/>
      <c r="J97" s="335"/>
      <c r="K97" s="335"/>
      <c r="L97" s="335"/>
      <c r="M97" s="335"/>
      <c r="O97" s="2"/>
    </row>
    <row r="98" spans="2:15" ht="42" customHeight="1" x14ac:dyDescent="0.25">
      <c r="B98" s="2"/>
      <c r="D98" s="350" t="s">
        <v>36</v>
      </c>
      <c r="E98" s="350"/>
      <c r="F98" s="335" t="s">
        <v>873</v>
      </c>
      <c r="G98" s="335"/>
      <c r="H98" s="335"/>
      <c r="I98" s="335"/>
      <c r="J98" s="335"/>
      <c r="K98" s="335"/>
      <c r="L98" s="335"/>
      <c r="M98" s="335"/>
      <c r="O98" s="2"/>
    </row>
    <row r="99" spans="2:15" ht="3.95" customHeight="1" x14ac:dyDescent="0.25">
      <c r="B99" s="2"/>
      <c r="O99" s="2"/>
    </row>
    <row r="100" spans="2:15" ht="160.5" customHeight="1" x14ac:dyDescent="0.25">
      <c r="B100" s="2"/>
      <c r="D100" s="329" t="s">
        <v>62</v>
      </c>
      <c r="E100" s="330"/>
      <c r="F100" s="331" t="s">
        <v>745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245</v>
      </c>
      <c r="K103" s="21"/>
      <c r="O103" s="2"/>
    </row>
    <row r="104" spans="2:15" ht="27.75" customHeight="1" x14ac:dyDescent="0.25">
      <c r="B104" s="2"/>
      <c r="D104" s="322"/>
      <c r="E104" s="323"/>
      <c r="F104" s="19" t="s">
        <v>67</v>
      </c>
      <c r="G104" s="331" t="s">
        <v>1793</v>
      </c>
      <c r="H104" s="332"/>
      <c r="I104" s="332"/>
      <c r="J104" s="332"/>
      <c r="K104" s="332"/>
      <c r="L104" s="332"/>
      <c r="M104" s="333"/>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31" t="str">
        <f>+VLOOKUP(H10,tablero!$P$5:$R$200,3,FALSE)</f>
        <v>Subdirector(a) Adopciones</v>
      </c>
      <c r="H108" s="332"/>
      <c r="I108" s="332"/>
      <c r="J108" s="332"/>
      <c r="K108" s="332"/>
      <c r="L108" s="332"/>
      <c r="M108" s="333"/>
      <c r="O108" s="2"/>
    </row>
    <row r="109" spans="2:15" ht="17.25" customHeight="1" x14ac:dyDescent="0.25">
      <c r="B109" s="2"/>
      <c r="D109" s="322"/>
      <c r="E109" s="323"/>
      <c r="F109" s="19" t="s">
        <v>2046</v>
      </c>
      <c r="G109" s="331" t="str">
        <f>+IF(M23="Si","Coordinador(a) Planeación y Sistemas","")</f>
        <v>Coordinador(a) Planeación y Sistemas</v>
      </c>
      <c r="H109" s="332"/>
      <c r="I109" s="332"/>
      <c r="J109" s="332"/>
      <c r="K109" s="332"/>
      <c r="L109" s="332"/>
      <c r="M109" s="333"/>
      <c r="O109" s="2"/>
    </row>
    <row r="110" spans="2:15" ht="17.25" customHeight="1" x14ac:dyDescent="0.25">
      <c r="B110" s="2"/>
      <c r="D110" s="322"/>
      <c r="E110" s="323"/>
      <c r="F110" s="19" t="s">
        <v>2047</v>
      </c>
      <c r="G110" s="331" t="str">
        <f>+IF(M24="Si","Coordinador(a) Centro Zonal","")</f>
        <v/>
      </c>
      <c r="H110" s="332"/>
      <c r="I110" s="332"/>
      <c r="J110" s="332"/>
      <c r="K110" s="332"/>
      <c r="L110" s="332"/>
      <c r="M110" s="333"/>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66" priority="32">
      <formula>+IF($F$43="no",1,0)</formula>
    </cfRule>
  </conditionalFormatting>
  <conditionalFormatting sqref="F32:M33">
    <cfRule type="expression" dxfId="2165" priority="31">
      <formula>+IF($Q$30="NA",1,0)</formula>
    </cfRule>
  </conditionalFormatting>
  <conditionalFormatting sqref="F33:M33">
    <cfRule type="expression" dxfId="2164" priority="30">
      <formula>+IF($Q$33=0,1,0)</formula>
    </cfRule>
  </conditionalFormatting>
  <conditionalFormatting sqref="F47:M47">
    <cfRule type="expression" dxfId="2163" priority="29">
      <formula>+IF($Q$47=0,1,0)</formula>
    </cfRule>
  </conditionalFormatting>
  <conditionalFormatting sqref="F73:G73">
    <cfRule type="cellIs" dxfId="2162" priority="16" operator="equal">
      <formula>"optimo"</formula>
    </cfRule>
    <cfRule type="cellIs" dxfId="2161" priority="17" operator="equal">
      <formula>"critico"</formula>
    </cfRule>
  </conditionalFormatting>
  <conditionalFormatting sqref="H73:I73">
    <cfRule type="cellIs" dxfId="2160" priority="14" operator="equal">
      <formula>"Adecuado"</formula>
    </cfRule>
    <cfRule type="cellIs" dxfId="2159" priority="15" operator="equal">
      <formula>"en riesgo"</formula>
    </cfRule>
  </conditionalFormatting>
  <conditionalFormatting sqref="J73:K73">
    <cfRule type="cellIs" dxfId="2158" priority="12" operator="equal">
      <formula>"Adecuado"</formula>
    </cfRule>
    <cfRule type="cellIs" dxfId="2157" priority="13" operator="equal">
      <formula>"en riesgo"</formula>
    </cfRule>
  </conditionalFormatting>
  <conditionalFormatting sqref="L73:M73">
    <cfRule type="cellIs" dxfId="2156" priority="10" operator="equal">
      <formula>"optimo"</formula>
    </cfRule>
    <cfRule type="cellIs" dxfId="2155" priority="11" operator="equal">
      <formula>"critico"</formula>
    </cfRule>
  </conditionalFormatting>
  <conditionalFormatting sqref="F75:M86">
    <cfRule type="expression" dxfId="2154" priority="9">
      <formula>+IF($AK75=0,1)</formula>
    </cfRule>
  </conditionalFormatting>
  <conditionalFormatting sqref="F103:G104">
    <cfRule type="expression" dxfId="2153" priority="8">
      <formula>+IF($G$102="No",1,0)</formula>
    </cfRule>
  </conditionalFormatting>
  <conditionalFormatting sqref="F51">
    <cfRule type="expression" dxfId="2152" priority="7">
      <formula>+IF($F$43="no",1,0)</formula>
    </cfRule>
  </conditionalFormatting>
  <conditionalFormatting sqref="I51">
    <cfRule type="expression" dxfId="2151" priority="6">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7">
    <tabColor rgb="FF0070C0"/>
  </sheetPr>
  <dimension ref="B1:AV113"/>
  <sheetViews>
    <sheetView zoomScaleNormal="100" workbookViewId="0">
      <selection activeCell="F14" sqref="F14:M14"/>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248</v>
      </c>
      <c r="O10" s="2"/>
    </row>
    <row r="11" spans="2:24" ht="3.95" customHeight="1" x14ac:dyDescent="0.25">
      <c r="B11" s="2"/>
      <c r="D11" s="6"/>
      <c r="O11" s="2"/>
    </row>
    <row r="12" spans="2:24" ht="36" customHeight="1" x14ac:dyDescent="0.25">
      <c r="B12" s="2"/>
      <c r="D12" s="329" t="s">
        <v>5</v>
      </c>
      <c r="E12" s="330"/>
      <c r="F12" s="331" t="s">
        <v>249</v>
      </c>
      <c r="G12" s="332"/>
      <c r="H12" s="332"/>
      <c r="I12" s="332"/>
      <c r="J12" s="332"/>
      <c r="K12" s="332"/>
      <c r="L12" s="332"/>
      <c r="M12" s="333"/>
      <c r="O12" s="2"/>
      <c r="W12" s="3" t="str">
        <f>+F23</f>
        <v>Semestral</v>
      </c>
      <c r="X12" s="3" t="str">
        <f>+F71</f>
        <v>Junio</v>
      </c>
    </row>
    <row r="13" spans="2:24" ht="3.95" customHeight="1" x14ac:dyDescent="0.25">
      <c r="B13" s="2"/>
      <c r="O13" s="2"/>
    </row>
    <row r="14" spans="2:24" ht="60.75" customHeight="1" x14ac:dyDescent="0.25">
      <c r="B14" s="2"/>
      <c r="D14" s="329" t="s">
        <v>6</v>
      </c>
      <c r="E14" s="330"/>
      <c r="F14" s="331" t="s">
        <v>2165</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0.25</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789</v>
      </c>
      <c r="G33" s="331" t="s">
        <v>741</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63" customHeight="1" x14ac:dyDescent="0.25">
      <c r="B59" s="2"/>
      <c r="D59" s="328" t="s">
        <v>34</v>
      </c>
      <c r="E59" s="328"/>
      <c r="F59" s="335" t="s">
        <v>1795</v>
      </c>
      <c r="G59" s="335"/>
      <c r="H59" s="335"/>
      <c r="I59" s="335"/>
      <c r="J59" s="335"/>
      <c r="K59" s="335"/>
      <c r="L59" s="335"/>
      <c r="M59" s="335"/>
      <c r="O59" s="2"/>
    </row>
    <row r="60" spans="2:15" ht="38.25" customHeight="1" x14ac:dyDescent="0.25">
      <c r="B60" s="2"/>
      <c r="D60" s="350" t="s">
        <v>35</v>
      </c>
      <c r="E60" s="350"/>
      <c r="F60" s="335" t="s">
        <v>1796</v>
      </c>
      <c r="G60" s="335"/>
      <c r="H60" s="335"/>
      <c r="I60" s="335"/>
      <c r="J60" s="335"/>
      <c r="K60" s="335"/>
      <c r="L60" s="335"/>
      <c r="M60" s="335"/>
      <c r="O60" s="2"/>
    </row>
    <row r="61" spans="2:15" ht="32.25" customHeight="1" x14ac:dyDescent="0.25">
      <c r="B61" s="2"/>
      <c r="D61" s="350" t="s">
        <v>36</v>
      </c>
      <c r="E61" s="350"/>
      <c r="F61" s="335" t="s">
        <v>1797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0.14899999999999999</v>
      </c>
      <c r="H80" s="16">
        <v>0.15</v>
      </c>
      <c r="I80" s="16">
        <v>0.19900000000000001</v>
      </c>
      <c r="J80" s="16">
        <v>0.2</v>
      </c>
      <c r="K80" s="16">
        <v>0.249</v>
      </c>
      <c r="L80" s="16">
        <v>0.25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0.14899999999999999</v>
      </c>
      <c r="H86" s="16">
        <v>0.15</v>
      </c>
      <c r="I86" s="16">
        <v>0.19900000000000001</v>
      </c>
      <c r="J86" s="16">
        <v>0.2</v>
      </c>
      <c r="K86" s="16">
        <v>0.249</v>
      </c>
      <c r="L86" s="16">
        <v>0.25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29.75" customHeight="1" x14ac:dyDescent="0.25">
      <c r="B88" s="2"/>
      <c r="D88" s="329" t="s">
        <v>59</v>
      </c>
      <c r="E88" s="330"/>
      <c r="F88" s="416" t="s">
        <v>1798</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875</v>
      </c>
      <c r="G97" s="335"/>
      <c r="H97" s="335"/>
      <c r="I97" s="335"/>
      <c r="J97" s="335"/>
      <c r="K97" s="335"/>
      <c r="L97" s="335"/>
      <c r="M97" s="335"/>
      <c r="O97" s="2"/>
    </row>
    <row r="98" spans="2:15" ht="42" customHeight="1" x14ac:dyDescent="0.25">
      <c r="B98" s="2"/>
      <c r="D98" s="350" t="s">
        <v>36</v>
      </c>
      <c r="E98" s="350"/>
      <c r="F98" s="335" t="s">
        <v>875</v>
      </c>
      <c r="G98" s="335"/>
      <c r="H98" s="335"/>
      <c r="I98" s="335"/>
      <c r="J98" s="335"/>
      <c r="K98" s="335"/>
      <c r="L98" s="335"/>
      <c r="M98" s="335"/>
      <c r="O98" s="2"/>
    </row>
    <row r="99" spans="2:15" ht="3.95" customHeight="1" x14ac:dyDescent="0.25">
      <c r="B99" s="2"/>
      <c r="O99" s="2"/>
    </row>
    <row r="100" spans="2:15" ht="384" customHeight="1" x14ac:dyDescent="0.25">
      <c r="B100" s="2"/>
      <c r="D100" s="329" t="s">
        <v>62</v>
      </c>
      <c r="E100" s="330"/>
      <c r="F100" s="331" t="s">
        <v>1799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1806</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Responsabilidad penal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50" priority="31">
      <formula>+IF($F$43="no",1,0)</formula>
    </cfRule>
  </conditionalFormatting>
  <conditionalFormatting sqref="F32:M33">
    <cfRule type="expression" dxfId="2149" priority="30">
      <formula>+IF($Q$30="NA",1,0)</formula>
    </cfRule>
  </conditionalFormatting>
  <conditionalFormatting sqref="F33:M33">
    <cfRule type="expression" dxfId="2148" priority="29">
      <formula>+IF($Q$33=0,1,0)</formula>
    </cfRule>
  </conditionalFormatting>
  <conditionalFormatting sqref="F47:M47">
    <cfRule type="expression" dxfId="2147" priority="28">
      <formula>+IF($Q$47=0,1,0)</formula>
    </cfRule>
  </conditionalFormatting>
  <conditionalFormatting sqref="F73:G73">
    <cfRule type="cellIs" dxfId="2146" priority="15" operator="equal">
      <formula>"optimo"</formula>
    </cfRule>
    <cfRule type="cellIs" dxfId="2145" priority="16" operator="equal">
      <formula>"critico"</formula>
    </cfRule>
  </conditionalFormatting>
  <conditionalFormatting sqref="H73:I73">
    <cfRule type="cellIs" dxfId="2144" priority="13" operator="equal">
      <formula>"Adecuado"</formula>
    </cfRule>
    <cfRule type="cellIs" dxfId="2143" priority="14" operator="equal">
      <formula>"en riesgo"</formula>
    </cfRule>
  </conditionalFormatting>
  <conditionalFormatting sqref="J73:K73">
    <cfRule type="cellIs" dxfId="2142" priority="11" operator="equal">
      <formula>"Adecuado"</formula>
    </cfRule>
    <cfRule type="cellIs" dxfId="2141" priority="12" operator="equal">
      <formula>"en riesgo"</formula>
    </cfRule>
  </conditionalFormatting>
  <conditionalFormatting sqref="L73:M73">
    <cfRule type="cellIs" dxfId="2140" priority="9" operator="equal">
      <formula>"optimo"</formula>
    </cfRule>
    <cfRule type="cellIs" dxfId="2139" priority="10" operator="equal">
      <formula>"critico"</formula>
    </cfRule>
  </conditionalFormatting>
  <conditionalFormatting sqref="F75:M86">
    <cfRule type="expression" dxfId="2138" priority="8">
      <formula>+IF($AK75=0,1)</formula>
    </cfRule>
  </conditionalFormatting>
  <conditionalFormatting sqref="F103:G104">
    <cfRule type="expression" dxfId="2137" priority="7">
      <formula>+IF($G$102="No",1,0)</formula>
    </cfRule>
  </conditionalFormatting>
  <conditionalFormatting sqref="F51">
    <cfRule type="expression" dxfId="2136" priority="6">
      <formula>+IF($F$43="no",1,0)</formula>
    </cfRule>
  </conditionalFormatting>
  <conditionalFormatting sqref="I51">
    <cfRule type="expression" dxfId="2135"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8">
    <tabColor rgb="FF0070C0"/>
  </sheetPr>
  <dimension ref="B1:AV113"/>
  <sheetViews>
    <sheetView topLeftCell="A61"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250</v>
      </c>
      <c r="O10" s="2"/>
    </row>
    <row r="11" spans="2:24" ht="3.95" customHeight="1" x14ac:dyDescent="0.25">
      <c r="B11" s="2"/>
      <c r="D11" s="6"/>
      <c r="O11" s="2"/>
    </row>
    <row r="12" spans="2:24" ht="36" customHeight="1" x14ac:dyDescent="0.25">
      <c r="B12" s="2"/>
      <c r="D12" s="329" t="s">
        <v>5</v>
      </c>
      <c r="E12" s="330"/>
      <c r="F12" s="331" t="s">
        <v>251</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1800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0.1</v>
      </c>
      <c r="G22" s="328" t="s">
        <v>9</v>
      </c>
      <c r="H22" s="328"/>
      <c r="I22" s="17">
        <v>0.12</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877</v>
      </c>
      <c r="G33" s="331" t="s">
        <v>746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0.5</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1801</v>
      </c>
      <c r="G59" s="335"/>
      <c r="H59" s="335"/>
      <c r="I59" s="335"/>
      <c r="J59" s="335"/>
      <c r="K59" s="335"/>
      <c r="L59" s="335"/>
      <c r="M59" s="335"/>
      <c r="O59" s="2"/>
    </row>
    <row r="60" spans="2:15" ht="38.25" customHeight="1" x14ac:dyDescent="0.25">
      <c r="B60" s="2"/>
      <c r="D60" s="350" t="s">
        <v>35</v>
      </c>
      <c r="E60" s="350"/>
      <c r="F60" s="335" t="s">
        <v>1802</v>
      </c>
      <c r="G60" s="335"/>
      <c r="H60" s="335"/>
      <c r="I60" s="335"/>
      <c r="J60" s="335"/>
      <c r="K60" s="335"/>
      <c r="L60" s="335"/>
      <c r="M60" s="335"/>
      <c r="O60" s="2"/>
    </row>
    <row r="61" spans="2:15" ht="32.25" customHeight="1" x14ac:dyDescent="0.25">
      <c r="B61" s="2"/>
      <c r="D61" s="350" t="s">
        <v>36</v>
      </c>
      <c r="E61" s="350"/>
      <c r="F61" s="335" t="s">
        <v>1803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9.9000000000000005E-2</v>
      </c>
      <c r="H80" s="16">
        <v>0.1</v>
      </c>
      <c r="I80" s="16">
        <v>0.109</v>
      </c>
      <c r="J80" s="16">
        <v>0.11</v>
      </c>
      <c r="K80" s="16">
        <v>0.11899999999999999</v>
      </c>
      <c r="L80" s="16">
        <v>0.12</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9.9000000000000005E-2</v>
      </c>
      <c r="H86" s="16">
        <v>0.1</v>
      </c>
      <c r="I86" s="16">
        <v>0.109</v>
      </c>
      <c r="J86" s="16">
        <v>0.11</v>
      </c>
      <c r="K86" s="16">
        <v>0.11899999999999999</v>
      </c>
      <c r="L86" s="16">
        <v>0.12</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105.75" customHeight="1" x14ac:dyDescent="0.25">
      <c r="B88" s="2"/>
      <c r="D88" s="329" t="s">
        <v>59</v>
      </c>
      <c r="E88" s="330"/>
      <c r="F88" s="416" t="s">
        <v>1804</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875</v>
      </c>
      <c r="G97" s="335"/>
      <c r="H97" s="335"/>
      <c r="I97" s="335"/>
      <c r="J97" s="335"/>
      <c r="K97" s="335"/>
      <c r="L97" s="335"/>
      <c r="M97" s="335"/>
      <c r="O97" s="2"/>
    </row>
    <row r="98" spans="2:15" ht="42" customHeight="1" x14ac:dyDescent="0.25">
      <c r="B98" s="2"/>
      <c r="D98" s="350" t="s">
        <v>36</v>
      </c>
      <c r="E98" s="350"/>
      <c r="F98" s="335" t="s">
        <v>875</v>
      </c>
      <c r="G98" s="335"/>
      <c r="H98" s="335"/>
      <c r="I98" s="335"/>
      <c r="J98" s="335"/>
      <c r="K98" s="335"/>
      <c r="L98" s="335"/>
      <c r="M98" s="335"/>
      <c r="O98" s="2"/>
    </row>
    <row r="99" spans="2:15" ht="3.95" customHeight="1" x14ac:dyDescent="0.25">
      <c r="B99" s="2"/>
      <c r="O99" s="2"/>
    </row>
    <row r="100" spans="2:15" ht="291.75" customHeight="1" x14ac:dyDescent="0.25">
      <c r="B100" s="2"/>
      <c r="D100" s="329" t="s">
        <v>62</v>
      </c>
      <c r="E100" s="330"/>
      <c r="F100" s="331" t="s">
        <v>1805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Responsabilidad penal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34" priority="31">
      <formula>+IF($F$43="no",1,0)</formula>
    </cfRule>
  </conditionalFormatting>
  <conditionalFormatting sqref="F32:M33">
    <cfRule type="expression" dxfId="2133" priority="30">
      <formula>+IF($Q$30="NA",1,0)</formula>
    </cfRule>
  </conditionalFormatting>
  <conditionalFormatting sqref="F33:M33">
    <cfRule type="expression" dxfId="2132" priority="29">
      <formula>+IF($Q$33=0,1,0)</formula>
    </cfRule>
  </conditionalFormatting>
  <conditionalFormatting sqref="F47:M47">
    <cfRule type="expression" dxfId="2131" priority="28">
      <formula>+IF($Q$47=0,1,0)</formula>
    </cfRule>
  </conditionalFormatting>
  <conditionalFormatting sqref="F73:G73">
    <cfRule type="cellIs" dxfId="2130" priority="15" operator="equal">
      <formula>"optimo"</formula>
    </cfRule>
    <cfRule type="cellIs" dxfId="2129" priority="16" operator="equal">
      <formula>"critico"</formula>
    </cfRule>
  </conditionalFormatting>
  <conditionalFormatting sqref="H73:I73">
    <cfRule type="cellIs" dxfId="2128" priority="13" operator="equal">
      <formula>"Adecuado"</formula>
    </cfRule>
    <cfRule type="cellIs" dxfId="2127" priority="14" operator="equal">
      <formula>"en riesgo"</formula>
    </cfRule>
  </conditionalFormatting>
  <conditionalFormatting sqref="J73:K73">
    <cfRule type="cellIs" dxfId="2126" priority="11" operator="equal">
      <formula>"Adecuado"</formula>
    </cfRule>
    <cfRule type="cellIs" dxfId="2125" priority="12" operator="equal">
      <formula>"en riesgo"</formula>
    </cfRule>
  </conditionalFormatting>
  <conditionalFormatting sqref="L73:M73">
    <cfRule type="cellIs" dxfId="2124" priority="9" operator="equal">
      <formula>"optimo"</formula>
    </cfRule>
    <cfRule type="cellIs" dxfId="2123" priority="10" operator="equal">
      <formula>"critico"</formula>
    </cfRule>
  </conditionalFormatting>
  <conditionalFormatting sqref="F75:M86">
    <cfRule type="expression" dxfId="2122" priority="8">
      <formula>+IF($AK75=0,1)</formula>
    </cfRule>
  </conditionalFormatting>
  <conditionalFormatting sqref="F103:G104">
    <cfRule type="expression" dxfId="2121" priority="7">
      <formula>+IF($G$102="No",1,0)</formula>
    </cfRule>
  </conditionalFormatting>
  <conditionalFormatting sqref="F51">
    <cfRule type="expression" dxfId="2120" priority="6">
      <formula>+IF($F$43="no",1,0)</formula>
    </cfRule>
  </conditionalFormatting>
  <conditionalFormatting sqref="I51">
    <cfRule type="expression" dxfId="2119"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9">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252</v>
      </c>
      <c r="O10" s="2"/>
    </row>
    <row r="11" spans="2:24" ht="3.95" customHeight="1" x14ac:dyDescent="0.25">
      <c r="B11" s="2"/>
      <c r="D11" s="6"/>
      <c r="O11" s="2"/>
    </row>
    <row r="12" spans="2:24" ht="36" customHeight="1" x14ac:dyDescent="0.25">
      <c r="B12" s="2"/>
      <c r="D12" s="329" t="s">
        <v>5</v>
      </c>
      <c r="E12" s="330"/>
      <c r="F12" s="331" t="s">
        <v>253</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879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877</v>
      </c>
      <c r="G33" s="331" t="s">
        <v>746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54" customHeight="1" x14ac:dyDescent="0.25">
      <c r="B59" s="2"/>
      <c r="D59" s="328" t="s">
        <v>34</v>
      </c>
      <c r="E59" s="328"/>
      <c r="F59" s="335" t="s">
        <v>880</v>
      </c>
      <c r="G59" s="335"/>
      <c r="H59" s="335"/>
      <c r="I59" s="335"/>
      <c r="J59" s="335"/>
      <c r="K59" s="335"/>
      <c r="L59" s="335"/>
      <c r="M59" s="335"/>
      <c r="O59" s="2"/>
    </row>
    <row r="60" spans="2:15" ht="38.25" customHeight="1" x14ac:dyDescent="0.25">
      <c r="B60" s="2"/>
      <c r="D60" s="350" t="s">
        <v>35</v>
      </c>
      <c r="E60" s="350"/>
      <c r="F60" s="335" t="s">
        <v>881</v>
      </c>
      <c r="G60" s="335"/>
      <c r="H60" s="335"/>
      <c r="I60" s="335"/>
      <c r="J60" s="335"/>
      <c r="K60" s="335"/>
      <c r="L60" s="335"/>
      <c r="M60" s="335"/>
      <c r="O60" s="2"/>
    </row>
    <row r="61" spans="2:15" ht="32.25" customHeight="1" x14ac:dyDescent="0.25">
      <c r="B61" s="2"/>
      <c r="D61" s="350" t="s">
        <v>36</v>
      </c>
      <c r="E61" s="350"/>
      <c r="F61" s="335" t="s">
        <v>882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3.9E-2</v>
      </c>
      <c r="H77" s="16">
        <v>0.04</v>
      </c>
      <c r="I77" s="16">
        <v>6.9000000000000006E-2</v>
      </c>
      <c r="J77" s="16">
        <v>7.0000000000000007E-2</v>
      </c>
      <c r="K77" s="16">
        <v>9.9000000000000005E-2</v>
      </c>
      <c r="L77" s="16">
        <v>0.1</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8.8999999999999996E-2</v>
      </c>
      <c r="H80" s="16">
        <v>0.09</v>
      </c>
      <c r="I80" s="16">
        <v>0.11899999999999999</v>
      </c>
      <c r="J80" s="16">
        <v>0.12</v>
      </c>
      <c r="K80" s="16">
        <v>0.14899999999999999</v>
      </c>
      <c r="L80" s="16">
        <v>0.15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0.13900000000000001</v>
      </c>
      <c r="H83" s="16">
        <v>0.14000000000000001</v>
      </c>
      <c r="I83" s="16">
        <v>0.16900000000000001</v>
      </c>
      <c r="J83" s="16">
        <v>0.17</v>
      </c>
      <c r="K83" s="16">
        <v>0.19900000000000001</v>
      </c>
      <c r="L83" s="16">
        <v>0.2</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0.189</v>
      </c>
      <c r="H86" s="16">
        <v>0.19</v>
      </c>
      <c r="I86" s="16">
        <v>0.219</v>
      </c>
      <c r="J86" s="16">
        <v>0.22</v>
      </c>
      <c r="K86" s="16">
        <v>0.249</v>
      </c>
      <c r="L86" s="16">
        <v>0.25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75.75" customHeight="1" x14ac:dyDescent="0.25">
      <c r="B88" s="2"/>
      <c r="D88" s="329" t="s">
        <v>59</v>
      </c>
      <c r="E88" s="330"/>
      <c r="F88" s="416" t="s">
        <v>1807</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2160</v>
      </c>
      <c r="G97" s="335"/>
      <c r="H97" s="335"/>
      <c r="I97" s="335"/>
      <c r="J97" s="335"/>
      <c r="K97" s="335"/>
      <c r="L97" s="335"/>
      <c r="M97" s="335"/>
      <c r="O97" s="2"/>
    </row>
    <row r="98" spans="2:15" ht="42" customHeight="1" x14ac:dyDescent="0.25">
      <c r="B98" s="2"/>
      <c r="D98" s="350" t="s">
        <v>36</v>
      </c>
      <c r="E98" s="350"/>
      <c r="F98" s="335" t="s">
        <v>2160</v>
      </c>
      <c r="G98" s="335"/>
      <c r="H98" s="335"/>
      <c r="I98" s="335"/>
      <c r="J98" s="335"/>
      <c r="K98" s="335"/>
      <c r="L98" s="335"/>
      <c r="M98" s="335"/>
      <c r="O98" s="2"/>
    </row>
    <row r="99" spans="2:15" ht="3.95" customHeight="1" x14ac:dyDescent="0.25">
      <c r="B99" s="2"/>
      <c r="O99" s="2"/>
    </row>
    <row r="100" spans="2:15" ht="160.5" customHeight="1" x14ac:dyDescent="0.25">
      <c r="B100" s="2"/>
      <c r="D100" s="329" t="s">
        <v>62</v>
      </c>
      <c r="E100" s="330"/>
      <c r="F100" s="331" t="s">
        <v>1808</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1809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Responsabilidad penal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18" priority="31">
      <formula>+IF($F$43="no",1,0)</formula>
    </cfRule>
  </conditionalFormatting>
  <conditionalFormatting sqref="F32:M33">
    <cfRule type="expression" dxfId="2117" priority="30">
      <formula>+IF($Q$30="NA",1,0)</formula>
    </cfRule>
  </conditionalFormatting>
  <conditionalFormatting sqref="F33:M33">
    <cfRule type="expression" dxfId="2116" priority="29">
      <formula>+IF($Q$33=0,1,0)</formula>
    </cfRule>
  </conditionalFormatting>
  <conditionalFormatting sqref="F47:M47">
    <cfRule type="expression" dxfId="2115" priority="28">
      <formula>+IF($Q$47=0,1,0)</formula>
    </cfRule>
  </conditionalFormatting>
  <conditionalFormatting sqref="F73:G73">
    <cfRule type="cellIs" dxfId="2114" priority="14" operator="equal">
      <formula>"optimo"</formula>
    </cfRule>
    <cfRule type="cellIs" dxfId="2113" priority="15" operator="equal">
      <formula>"critico"</formula>
    </cfRule>
  </conditionalFormatting>
  <conditionalFormatting sqref="H73:I73">
    <cfRule type="cellIs" dxfId="2112" priority="12" operator="equal">
      <formula>"Adecuado"</formula>
    </cfRule>
    <cfRule type="cellIs" dxfId="2111" priority="13" operator="equal">
      <formula>"en riesgo"</formula>
    </cfRule>
  </conditionalFormatting>
  <conditionalFormatting sqref="J73:K73">
    <cfRule type="cellIs" dxfId="2110" priority="10" operator="equal">
      <formula>"Adecuado"</formula>
    </cfRule>
    <cfRule type="cellIs" dxfId="2109" priority="11" operator="equal">
      <formula>"en riesgo"</formula>
    </cfRule>
  </conditionalFormatting>
  <conditionalFormatting sqref="L73:M73">
    <cfRule type="cellIs" dxfId="2108" priority="8" operator="equal">
      <formula>"optimo"</formula>
    </cfRule>
    <cfRule type="cellIs" dxfId="2107" priority="9" operator="equal">
      <formula>"critico"</formula>
    </cfRule>
  </conditionalFormatting>
  <conditionalFormatting sqref="F75:M86">
    <cfRule type="expression" dxfId="2106" priority="7">
      <formula>+IF($AK75=0,1)</formula>
    </cfRule>
  </conditionalFormatting>
  <conditionalFormatting sqref="F103:G104">
    <cfRule type="expression" dxfId="2105" priority="6">
      <formula>+IF($G$102="No",1,0)</formula>
    </cfRule>
  </conditionalFormatting>
  <conditionalFormatting sqref="F51">
    <cfRule type="expression" dxfId="2104" priority="5">
      <formula>+IF($F$43="no",1,0)</formula>
    </cfRule>
  </conditionalFormatting>
  <conditionalFormatting sqref="I51">
    <cfRule type="expression" dxfId="2103"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0">
    <tabColor rgb="FF0070C0"/>
  </sheetPr>
  <dimension ref="B1:AV113"/>
  <sheetViews>
    <sheetView zoomScaleNormal="100" workbookViewId="0">
      <selection activeCell="P1" sqref="P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254</v>
      </c>
      <c r="O10" s="2"/>
    </row>
    <row r="11" spans="2:24" ht="3.95" customHeight="1" x14ac:dyDescent="0.25">
      <c r="B11" s="2"/>
      <c r="D11" s="6"/>
      <c r="O11" s="2"/>
    </row>
    <row r="12" spans="2:24" ht="36" customHeight="1" x14ac:dyDescent="0.25">
      <c r="B12" s="2"/>
      <c r="D12" s="329" t="s">
        <v>5</v>
      </c>
      <c r="E12" s="330"/>
      <c r="F12" s="331" t="s">
        <v>2161</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1810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0.25</v>
      </c>
      <c r="G22" s="328" t="s">
        <v>9</v>
      </c>
      <c r="H22" s="328"/>
      <c r="I22" s="17">
        <v>0.5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533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877</v>
      </c>
      <c r="G33" s="331" t="s">
        <v>746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515</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1812</v>
      </c>
      <c r="G59" s="335"/>
      <c r="H59" s="335"/>
      <c r="I59" s="335"/>
      <c r="J59" s="335"/>
      <c r="K59" s="335"/>
      <c r="L59" s="335"/>
      <c r="M59" s="335"/>
      <c r="O59" s="2"/>
    </row>
    <row r="60" spans="2:15" ht="27.75" customHeight="1" x14ac:dyDescent="0.25">
      <c r="B60" s="2"/>
      <c r="D60" s="350" t="s">
        <v>35</v>
      </c>
      <c r="E60" s="350"/>
      <c r="F60" s="335" t="s">
        <v>1813</v>
      </c>
      <c r="G60" s="335"/>
      <c r="H60" s="335"/>
      <c r="I60" s="335"/>
      <c r="J60" s="335"/>
      <c r="K60" s="335"/>
      <c r="L60" s="335"/>
      <c r="M60" s="335"/>
      <c r="O60" s="2"/>
    </row>
    <row r="61" spans="2:15" ht="27.75" customHeight="1" x14ac:dyDescent="0.25">
      <c r="B61" s="2"/>
      <c r="D61" s="350" t="s">
        <v>36</v>
      </c>
      <c r="E61" s="350"/>
      <c r="F61" s="335" t="s">
        <v>1811</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0.25900000000000001</v>
      </c>
      <c r="H77" s="16">
        <v>0.26</v>
      </c>
      <c r="I77" s="16">
        <v>0.27900000000000003</v>
      </c>
      <c r="J77" s="16">
        <v>0.28000000000000003</v>
      </c>
      <c r="K77" s="16">
        <v>0.29899999999999999</v>
      </c>
      <c r="L77" s="16">
        <v>0.3</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0.32900000000000001</v>
      </c>
      <c r="H80" s="16">
        <v>0.33</v>
      </c>
      <c r="I80" s="16">
        <v>0.34899999999999998</v>
      </c>
      <c r="J80" s="16">
        <v>0.35</v>
      </c>
      <c r="K80" s="16">
        <v>0.36899999999999999</v>
      </c>
      <c r="L80" s="16">
        <v>0.37</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0.38900000000000001</v>
      </c>
      <c r="H83" s="16">
        <v>0.39</v>
      </c>
      <c r="I83" s="16">
        <v>0.40899999999999997</v>
      </c>
      <c r="J83" s="16">
        <v>0.41</v>
      </c>
      <c r="K83" s="16">
        <v>0.42899999999999999</v>
      </c>
      <c r="L83" s="16">
        <v>0.43</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0.44900000000000001</v>
      </c>
      <c r="H86" s="16">
        <v>0.45</v>
      </c>
      <c r="I86" s="16">
        <v>0.46899999999999997</v>
      </c>
      <c r="J86" s="16">
        <v>0.47</v>
      </c>
      <c r="K86" s="16">
        <v>0.499</v>
      </c>
      <c r="L86" s="16">
        <v>0.5</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97.25" customHeight="1" x14ac:dyDescent="0.25">
      <c r="B88" s="2"/>
      <c r="D88" s="329" t="s">
        <v>59</v>
      </c>
      <c r="E88" s="330"/>
      <c r="F88" s="416" t="s">
        <v>2164</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1814</v>
      </c>
      <c r="G97" s="335"/>
      <c r="H97" s="335"/>
      <c r="I97" s="335"/>
      <c r="J97" s="335"/>
      <c r="K97" s="335"/>
      <c r="L97" s="335"/>
      <c r="M97" s="335"/>
      <c r="O97" s="2"/>
    </row>
    <row r="98" spans="2:15" ht="42" customHeight="1" x14ac:dyDescent="0.25">
      <c r="B98" s="2"/>
      <c r="D98" s="350" t="s">
        <v>36</v>
      </c>
      <c r="E98" s="350"/>
      <c r="F98" s="335" t="s">
        <v>1814</v>
      </c>
      <c r="G98" s="335"/>
      <c r="H98" s="335"/>
      <c r="I98" s="335"/>
      <c r="J98" s="335"/>
      <c r="K98" s="335"/>
      <c r="L98" s="335"/>
      <c r="M98" s="335"/>
      <c r="O98" s="2"/>
    </row>
    <row r="99" spans="2:15" ht="3.95" customHeight="1" x14ac:dyDescent="0.25">
      <c r="B99" s="2"/>
      <c r="O99" s="2"/>
    </row>
    <row r="100" spans="2:15" ht="222.75" customHeight="1" x14ac:dyDescent="0.25">
      <c r="B100" s="2"/>
      <c r="D100" s="329" t="s">
        <v>62</v>
      </c>
      <c r="E100" s="330"/>
      <c r="F100" s="331" t="s">
        <v>1815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1809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Responsabilidad penal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102" priority="31">
      <formula>+IF($F$43="no",1,0)</formula>
    </cfRule>
  </conditionalFormatting>
  <conditionalFormatting sqref="F32:M33">
    <cfRule type="expression" dxfId="2101" priority="30">
      <formula>+IF($Q$30="NA",1,0)</formula>
    </cfRule>
  </conditionalFormatting>
  <conditionalFormatting sqref="F33:M33">
    <cfRule type="expression" dxfId="2100" priority="29">
      <formula>+IF($Q$33=0,1,0)</formula>
    </cfRule>
  </conditionalFormatting>
  <conditionalFormatting sqref="F47:M47">
    <cfRule type="expression" dxfId="2099" priority="28">
      <formula>+IF($Q$47=0,1,0)</formula>
    </cfRule>
  </conditionalFormatting>
  <conditionalFormatting sqref="F73:G73">
    <cfRule type="cellIs" dxfId="2098" priority="14" operator="equal">
      <formula>"optimo"</formula>
    </cfRule>
    <cfRule type="cellIs" dxfId="2097" priority="15" operator="equal">
      <formula>"critico"</formula>
    </cfRule>
  </conditionalFormatting>
  <conditionalFormatting sqref="H73:I73">
    <cfRule type="cellIs" dxfId="2096" priority="12" operator="equal">
      <formula>"Adecuado"</formula>
    </cfRule>
    <cfRule type="cellIs" dxfId="2095" priority="13" operator="equal">
      <formula>"en riesgo"</formula>
    </cfRule>
  </conditionalFormatting>
  <conditionalFormatting sqref="J73:K73">
    <cfRule type="cellIs" dxfId="2094" priority="10" operator="equal">
      <formula>"Adecuado"</formula>
    </cfRule>
    <cfRule type="cellIs" dxfId="2093" priority="11" operator="equal">
      <formula>"en riesgo"</formula>
    </cfRule>
  </conditionalFormatting>
  <conditionalFormatting sqref="L73:M73">
    <cfRule type="cellIs" dxfId="2092" priority="8" operator="equal">
      <formula>"optimo"</formula>
    </cfRule>
    <cfRule type="cellIs" dxfId="2091" priority="9" operator="equal">
      <formula>"critico"</formula>
    </cfRule>
  </conditionalFormatting>
  <conditionalFormatting sqref="F75:M86">
    <cfRule type="expression" dxfId="2090" priority="7">
      <formula>+IF($AK75=0,1)</formula>
    </cfRule>
  </conditionalFormatting>
  <conditionalFormatting sqref="F103:G104">
    <cfRule type="expression" dxfId="2089" priority="6">
      <formula>+IF($G$102="No",1,0)</formula>
    </cfRule>
  </conditionalFormatting>
  <conditionalFormatting sqref="F51">
    <cfRule type="expression" dxfId="2088" priority="5">
      <formula>+IF($F$43="no",1,0)</formula>
    </cfRule>
  </conditionalFormatting>
  <conditionalFormatting sqref="I51">
    <cfRule type="expression" dxfId="2087" priority="4">
      <formula>+IF($F$51="no",1,0)</formula>
    </cfRule>
  </conditionalFormatting>
  <dataValidations count="13">
    <dataValidation type="list" allowBlank="1" showInputMessage="1" showErrorMessage="1" sqref="F25">
      <formula1>dimen</formula1>
    </dataValidation>
    <dataValidation type="list" allowBlank="1" showInputMessage="1" showErrorMessage="1" sqref="G49:M49">
      <formula1>proyectos</formula1>
    </dataValidation>
    <dataValidation type="list" allowBlank="1" showInputMessage="1" showErrorMessage="1" sqref="F71">
      <formula1>$D$75:$D$86</formula1>
    </dataValidation>
    <dataValidation type="list" allowBlank="1" showInputMessage="1" showErrorMessage="1" sqref="I24">
      <formula1>ambito</formula1>
    </dataValidation>
    <dataValidation type="list" allowBlank="1" showInputMessage="1" showErrorMessage="1" sqref="I23">
      <formula1>medidas</formula1>
    </dataValidation>
    <dataValidation type="list" allowBlank="1" showInputMessage="1" showErrorMessage="1" sqref="F24">
      <formula1>tendencia</formula1>
    </dataValidation>
    <dataValidation type="list" allowBlank="1" showInputMessage="1" showErrorMessage="1" sqref="G47:M47">
      <formula1>INDIRECT($Q$45)</formula1>
    </dataValidation>
    <dataValidation type="list" allowBlank="1" showInputMessage="1" showErrorMessage="1" sqref="G45:M45">
      <formula1>lineas</formula1>
    </dataValidation>
    <dataValidation type="list" allowBlank="1" showInputMessage="1" showErrorMessage="1" sqref="G31:M31">
      <formula1>macroproceso</formula1>
    </dataValidation>
    <dataValidation type="list" allowBlank="1" showInputMessage="1" showErrorMessage="1" sqref="G33:M33">
      <formula1>INDIRECT($Q$30)</formula1>
    </dataValidation>
    <dataValidation type="list" allowBlank="1" showInputMessage="1" showErrorMessage="1" sqref="F35:G35">
      <formula1>macroprocesos</formula1>
    </dataValidation>
    <dataValidation type="list" allowBlank="1" showInputMessage="1" showErrorMessage="1" sqref="F29:M29">
      <formula1>objetivos</formula1>
    </dataValidation>
    <dataValidation type="list" allowBlank="1" showInputMessage="1" showErrorMessage="1" sqref="G102 F43 F51">
      <formula1>$S$4:$S$5</formula1>
    </dataValidation>
  </dataValidations>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[4]base!#REF!</xm:f>
          </x14:formula1>
          <xm:sqref>F23</xm:sqref>
        </x14:dataValidation>
      </x14:dataValidations>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1">
    <tabColor rgb="FF0070C0"/>
  </sheetPr>
  <dimension ref="B1:AV113"/>
  <sheetViews>
    <sheetView zoomScaleNormal="100" workbookViewId="0">
      <selection activeCell="J80" sqref="J80:K8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255</v>
      </c>
      <c r="O10" s="2"/>
    </row>
    <row r="11" spans="2:24" ht="3.95" customHeight="1" x14ac:dyDescent="0.25">
      <c r="B11" s="2"/>
      <c r="D11" s="6"/>
      <c r="O11" s="2"/>
    </row>
    <row r="12" spans="2:24" ht="36" customHeight="1" x14ac:dyDescent="0.25">
      <c r="B12" s="2"/>
      <c r="D12" s="329" t="s">
        <v>5</v>
      </c>
      <c r="E12" s="330"/>
      <c r="F12" s="331" t="s">
        <v>256</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876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0.21</v>
      </c>
      <c r="G22" s="328" t="s">
        <v>9</v>
      </c>
      <c r="H22" s="328"/>
      <c r="I22" s="17">
        <v>0.2</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668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718</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proteccion</v>
      </c>
    </row>
    <row r="31" spans="2:17" ht="24" customHeight="1" x14ac:dyDescent="0.25">
      <c r="B31" s="2"/>
      <c r="D31" s="338"/>
      <c r="E31" s="339"/>
      <c r="F31" s="4" t="s">
        <v>202</v>
      </c>
      <c r="G31" s="331" t="s">
        <v>203</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877</v>
      </c>
      <c r="G33" s="331" t="s">
        <v>746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1719</v>
      </c>
      <c r="G35" s="331" t="s">
        <v>1595</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2048</v>
      </c>
      <c r="G59" s="335"/>
      <c r="H59" s="335"/>
      <c r="I59" s="335"/>
      <c r="J59" s="335"/>
      <c r="K59" s="335"/>
      <c r="L59" s="335"/>
      <c r="M59" s="335"/>
      <c r="O59" s="2"/>
    </row>
    <row r="60" spans="2:15" ht="27.75" customHeight="1" x14ac:dyDescent="0.25">
      <c r="B60" s="2"/>
      <c r="D60" s="350" t="s">
        <v>35</v>
      </c>
      <c r="E60" s="350"/>
      <c r="F60" s="335" t="s">
        <v>2049</v>
      </c>
      <c r="G60" s="335"/>
      <c r="H60" s="335"/>
      <c r="I60" s="335"/>
      <c r="J60" s="335"/>
      <c r="K60" s="335"/>
      <c r="L60" s="335"/>
      <c r="M60" s="335"/>
      <c r="O60" s="2"/>
    </row>
    <row r="61" spans="2:15" ht="27.75" customHeight="1" x14ac:dyDescent="0.25">
      <c r="B61" s="2"/>
      <c r="D61" s="350" t="s">
        <v>36</v>
      </c>
      <c r="E61" s="350"/>
      <c r="F61" s="335" t="s">
        <v>878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672</v>
      </c>
      <c r="H74" s="15" t="s">
        <v>52</v>
      </c>
      <c r="I74" s="15" t="s">
        <v>672</v>
      </c>
      <c r="J74" s="15" t="s">
        <v>52</v>
      </c>
      <c r="K74" s="15" t="s">
        <v>672</v>
      </c>
      <c r="L74" s="15" t="s">
        <v>52</v>
      </c>
      <c r="M74" s="15" t="s">
        <v>672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0.21099999999999999</v>
      </c>
      <c r="H77" s="16">
        <v>0.21</v>
      </c>
      <c r="I77" s="16">
        <v>0.191</v>
      </c>
      <c r="J77" s="16">
        <v>0.19</v>
      </c>
      <c r="K77" s="16">
        <v>0.18099999999999999</v>
      </c>
      <c r="L77" s="16">
        <v>0.18</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0.21099999999999999</v>
      </c>
      <c r="H80" s="16">
        <v>0.21</v>
      </c>
      <c r="I80" s="16">
        <v>0.191</v>
      </c>
      <c r="J80" s="16">
        <v>0.19</v>
      </c>
      <c r="K80" s="16">
        <v>0.18099999999999999</v>
      </c>
      <c r="L80" s="16">
        <v>0.18</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0.21099999999999999</v>
      </c>
      <c r="H83" s="16">
        <v>0.21</v>
      </c>
      <c r="I83" s="16">
        <v>0.191</v>
      </c>
      <c r="J83" s="16">
        <v>0.19</v>
      </c>
      <c r="K83" s="16">
        <v>0.18099999999999999</v>
      </c>
      <c r="L83" s="16">
        <v>0.18</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0.21099999999999999</v>
      </c>
      <c r="H86" s="16">
        <v>0.21</v>
      </c>
      <c r="I86" s="16">
        <v>0.191</v>
      </c>
      <c r="J86" s="16">
        <v>0.19</v>
      </c>
      <c r="K86" s="16">
        <v>0.18099999999999999</v>
      </c>
      <c r="L86" s="16">
        <v>0.18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2050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2051</v>
      </c>
      <c r="G97" s="335"/>
      <c r="H97" s="335"/>
      <c r="I97" s="335"/>
      <c r="J97" s="335"/>
      <c r="K97" s="335"/>
      <c r="L97" s="335"/>
      <c r="M97" s="335"/>
      <c r="O97" s="2"/>
    </row>
    <row r="98" spans="2:15" ht="42" customHeight="1" x14ac:dyDescent="0.25">
      <c r="B98" s="2"/>
      <c r="D98" s="350" t="s">
        <v>36</v>
      </c>
      <c r="E98" s="350"/>
      <c r="F98" s="335" t="s">
        <v>2051</v>
      </c>
      <c r="G98" s="335"/>
      <c r="H98" s="335"/>
      <c r="I98" s="335"/>
      <c r="J98" s="335"/>
      <c r="K98" s="335"/>
      <c r="L98" s="335"/>
      <c r="M98" s="335"/>
      <c r="O98" s="2"/>
    </row>
    <row r="99" spans="2:15" ht="3.95" customHeight="1" x14ac:dyDescent="0.25">
      <c r="B99" s="2"/>
      <c r="O99" s="2"/>
    </row>
    <row r="100" spans="2:15" ht="96" customHeight="1" x14ac:dyDescent="0.25">
      <c r="B100" s="2"/>
      <c r="D100" s="329" t="s">
        <v>62</v>
      </c>
      <c r="E100" s="330"/>
      <c r="F100" s="331" t="s">
        <v>747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Subdirector(a) Responsabilidad penal</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86" priority="31">
      <formula>+IF($F$43="no",1,0)</formula>
    </cfRule>
  </conditionalFormatting>
  <conditionalFormatting sqref="F32:M33">
    <cfRule type="expression" dxfId="2085" priority="30">
      <formula>+IF($Q$30="NA",1,0)</formula>
    </cfRule>
  </conditionalFormatting>
  <conditionalFormatting sqref="F33:M33">
    <cfRule type="expression" dxfId="2084" priority="29">
      <formula>+IF($Q$33=0,1,0)</formula>
    </cfRule>
  </conditionalFormatting>
  <conditionalFormatting sqref="F47:M47">
    <cfRule type="expression" dxfId="2083" priority="28">
      <formula>+IF($Q$47=0,1,0)</formula>
    </cfRule>
  </conditionalFormatting>
  <conditionalFormatting sqref="F73:G73">
    <cfRule type="cellIs" dxfId="2082" priority="17" operator="equal">
      <formula>"optimo"</formula>
    </cfRule>
    <cfRule type="cellIs" dxfId="2081" priority="18" operator="equal">
      <formula>"critico"</formula>
    </cfRule>
  </conditionalFormatting>
  <conditionalFormatting sqref="H73:I73">
    <cfRule type="cellIs" dxfId="2080" priority="15" operator="equal">
      <formula>"Adecuado"</formula>
    </cfRule>
    <cfRule type="cellIs" dxfId="2079" priority="16" operator="equal">
      <formula>"en riesgo"</formula>
    </cfRule>
  </conditionalFormatting>
  <conditionalFormatting sqref="J73:K73">
    <cfRule type="cellIs" dxfId="2078" priority="13" operator="equal">
      <formula>"Adecuado"</formula>
    </cfRule>
    <cfRule type="cellIs" dxfId="2077" priority="14" operator="equal">
      <formula>"en riesgo"</formula>
    </cfRule>
  </conditionalFormatting>
  <conditionalFormatting sqref="L73:M73">
    <cfRule type="cellIs" dxfId="2076" priority="11" operator="equal">
      <formula>"optimo"</formula>
    </cfRule>
    <cfRule type="cellIs" dxfId="2075" priority="12" operator="equal">
      <formula>"critico"</formula>
    </cfRule>
  </conditionalFormatting>
  <conditionalFormatting sqref="F75:M86">
    <cfRule type="expression" dxfId="2074" priority="10">
      <formula>+IF($AK75=0,1)</formula>
    </cfRule>
  </conditionalFormatting>
  <conditionalFormatting sqref="F103:G104">
    <cfRule type="expression" dxfId="2073" priority="9">
      <formula>+IF($G$102="No",1,0)</formula>
    </cfRule>
  </conditionalFormatting>
  <conditionalFormatting sqref="F51">
    <cfRule type="expression" dxfId="2072" priority="8">
      <formula>+IF($F$43="no",1,0)</formula>
    </cfRule>
  </conditionalFormatting>
  <conditionalFormatting sqref="I51">
    <cfRule type="expression" dxfId="2071"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2">
    <tabColor rgb="FF0070C0"/>
  </sheetPr>
  <dimension ref="B1:AV113"/>
  <sheetViews>
    <sheetView topLeftCell="A52"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309</v>
      </c>
      <c r="O10" s="2"/>
    </row>
    <row r="11" spans="2:24" ht="3.95" customHeight="1" x14ac:dyDescent="0.25">
      <c r="B11" s="2"/>
      <c r="D11" s="6"/>
      <c r="O11" s="2"/>
    </row>
    <row r="12" spans="2:24" ht="36" customHeight="1" x14ac:dyDescent="0.25">
      <c r="B12" s="2"/>
      <c r="D12" s="329" t="s">
        <v>5</v>
      </c>
      <c r="E12" s="330"/>
      <c r="F12" s="331" t="s">
        <v>310</v>
      </c>
      <c r="G12" s="332"/>
      <c r="H12" s="332"/>
      <c r="I12" s="332"/>
      <c r="J12" s="332"/>
      <c r="K12" s="332"/>
      <c r="L12" s="332"/>
      <c r="M12" s="333"/>
      <c r="O12" s="2"/>
      <c r="W12" s="3" t="str">
        <f>+F23</f>
        <v>Bimestral</v>
      </c>
      <c r="X12" s="3" t="str">
        <f>+F71</f>
        <v>Junio</v>
      </c>
    </row>
    <row r="13" spans="2:24" ht="3.95" customHeight="1" x14ac:dyDescent="0.25">
      <c r="B13" s="2"/>
      <c r="O13" s="2"/>
    </row>
    <row r="14" spans="2:24" ht="38.25" customHeight="1" x14ac:dyDescent="0.25">
      <c r="B14" s="2"/>
      <c r="D14" s="329" t="s">
        <v>6</v>
      </c>
      <c r="E14" s="330"/>
      <c r="F14" s="331" t="s">
        <v>978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952</v>
      </c>
      <c r="G45" s="331" t="s">
        <v>953</v>
      </c>
      <c r="H45" s="332"/>
      <c r="I45" s="332"/>
      <c r="J45" s="332"/>
      <c r="K45" s="332"/>
      <c r="L45" s="332"/>
      <c r="M45" s="333"/>
      <c r="O45" s="2"/>
      <c r="Q45" s="3" t="str">
        <f>+IFERROR(VLOOKUP(G45,base!$A$41:$C$45,3,FALSE),"")</f>
        <v>talento</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979</v>
      </c>
      <c r="G47" s="331" t="s">
        <v>980</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981</v>
      </c>
      <c r="G59" s="335"/>
      <c r="H59" s="335"/>
      <c r="I59" s="335"/>
      <c r="J59" s="335"/>
      <c r="K59" s="335"/>
      <c r="L59" s="335"/>
      <c r="M59" s="335"/>
      <c r="O59" s="2"/>
    </row>
    <row r="60" spans="2:15" ht="27.75" customHeight="1" x14ac:dyDescent="0.25">
      <c r="B60" s="2"/>
      <c r="D60" s="350" t="s">
        <v>35</v>
      </c>
      <c r="E60" s="350"/>
      <c r="F60" s="335" t="s">
        <v>982</v>
      </c>
      <c r="G60" s="335"/>
      <c r="H60" s="335"/>
      <c r="I60" s="335"/>
      <c r="J60" s="335"/>
      <c r="K60" s="335"/>
      <c r="L60" s="335"/>
      <c r="M60" s="335"/>
      <c r="O60" s="2"/>
    </row>
    <row r="61" spans="2:15" ht="27.75" customHeight="1" x14ac:dyDescent="0.25">
      <c r="B61" s="2"/>
      <c r="D61" s="350" t="s">
        <v>36</v>
      </c>
      <c r="E61" s="350"/>
      <c r="F61" s="335" t="s">
        <v>983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50</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7.9000000000000001E-2</v>
      </c>
      <c r="H78" s="16">
        <v>0.08</v>
      </c>
      <c r="I78" s="16">
        <v>8.8999999999999996E-2</v>
      </c>
      <c r="J78" s="16">
        <v>0.09</v>
      </c>
      <c r="K78" s="16">
        <v>9.9000000000000005E-2</v>
      </c>
      <c r="L78" s="16">
        <v>0.1</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0.16900000000000001</v>
      </c>
      <c r="H80" s="16">
        <v>0.17</v>
      </c>
      <c r="I80" s="16">
        <v>0.20899999999999999</v>
      </c>
      <c r="J80" s="16">
        <v>0.21</v>
      </c>
      <c r="K80" s="16">
        <v>0.249</v>
      </c>
      <c r="L80" s="16">
        <v>0.25</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0.36899999999999999</v>
      </c>
      <c r="H82" s="16">
        <v>0.37</v>
      </c>
      <c r="I82" s="16">
        <v>0.40899999999999997</v>
      </c>
      <c r="J82" s="16">
        <v>0.41</v>
      </c>
      <c r="K82" s="16">
        <v>0.44900000000000001</v>
      </c>
      <c r="L82" s="16">
        <v>0.45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0.66900000000000004</v>
      </c>
      <c r="H84" s="16">
        <v>0.67</v>
      </c>
      <c r="I84" s="16">
        <v>0.70899999999999996</v>
      </c>
      <c r="J84" s="16">
        <v>0.71</v>
      </c>
      <c r="K84" s="16">
        <v>0.749</v>
      </c>
      <c r="L84" s="16">
        <v>0.75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0.879</v>
      </c>
      <c r="H86" s="16">
        <v>0.88</v>
      </c>
      <c r="I86" s="16">
        <v>0.92900000000000005</v>
      </c>
      <c r="J86" s="16">
        <v>0.93</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904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984</v>
      </c>
      <c r="G97" s="335"/>
      <c r="H97" s="335"/>
      <c r="I97" s="335"/>
      <c r="J97" s="335"/>
      <c r="K97" s="335"/>
      <c r="L97" s="335"/>
      <c r="M97" s="335"/>
      <c r="O97" s="2"/>
    </row>
    <row r="98" spans="2:15" ht="42" customHeight="1" x14ac:dyDescent="0.25">
      <c r="B98" s="2"/>
      <c r="D98" s="350" t="s">
        <v>36</v>
      </c>
      <c r="E98" s="350"/>
      <c r="F98" s="335" t="s">
        <v>985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902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322</v>
      </c>
      <c r="K103" s="21"/>
      <c r="O103" s="2"/>
    </row>
    <row r="104" spans="2:15" ht="27.75" customHeight="1" x14ac:dyDescent="0.25">
      <c r="B104" s="2"/>
      <c r="D104" s="322"/>
      <c r="E104" s="323"/>
      <c r="F104" s="19" t="s">
        <v>67</v>
      </c>
      <c r="G104" s="324" t="s">
        <v>905</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70" priority="33">
      <formula>+IF($F$43="no",1,0)</formula>
    </cfRule>
  </conditionalFormatting>
  <conditionalFormatting sqref="F32:M33">
    <cfRule type="expression" dxfId="2069" priority="32">
      <formula>+IF($Q$30="NA",1,0)</formula>
    </cfRule>
  </conditionalFormatting>
  <conditionalFormatting sqref="F33:M33">
    <cfRule type="expression" dxfId="2068" priority="31">
      <formula>+IF($Q$33=0,1,0)</formula>
    </cfRule>
  </conditionalFormatting>
  <conditionalFormatting sqref="F47:M47">
    <cfRule type="expression" dxfId="2067" priority="30">
      <formula>+IF($Q$47=0,1,0)</formula>
    </cfRule>
  </conditionalFormatting>
  <conditionalFormatting sqref="F73:G73">
    <cfRule type="cellIs" dxfId="2066" priority="16" operator="equal">
      <formula>"optimo"</formula>
    </cfRule>
    <cfRule type="cellIs" dxfId="2065" priority="17" operator="equal">
      <formula>"critico"</formula>
    </cfRule>
  </conditionalFormatting>
  <conditionalFormatting sqref="H73:I73">
    <cfRule type="cellIs" dxfId="2064" priority="14" operator="equal">
      <formula>"Adecuado"</formula>
    </cfRule>
    <cfRule type="cellIs" dxfId="2063" priority="15" operator="equal">
      <formula>"en riesgo"</formula>
    </cfRule>
  </conditionalFormatting>
  <conditionalFormatting sqref="J73:K73">
    <cfRule type="cellIs" dxfId="2062" priority="12" operator="equal">
      <formula>"Adecuado"</formula>
    </cfRule>
    <cfRule type="cellIs" dxfId="2061" priority="13" operator="equal">
      <formula>"en riesgo"</formula>
    </cfRule>
  </conditionalFormatting>
  <conditionalFormatting sqref="L73:M73">
    <cfRule type="cellIs" dxfId="2060" priority="10" operator="equal">
      <formula>"optimo"</formula>
    </cfRule>
    <cfRule type="cellIs" dxfId="2059" priority="11" operator="equal">
      <formula>"critico"</formula>
    </cfRule>
  </conditionalFormatting>
  <conditionalFormatting sqref="F75:M86">
    <cfRule type="expression" dxfId="2058" priority="9">
      <formula>+IF($AK75=0,1)</formula>
    </cfRule>
  </conditionalFormatting>
  <conditionalFormatting sqref="F103:F104">
    <cfRule type="expression" dxfId="2057" priority="8">
      <formula>+IF($G$102="No",1,0)</formula>
    </cfRule>
  </conditionalFormatting>
  <conditionalFormatting sqref="F51">
    <cfRule type="expression" dxfId="2056" priority="7">
      <formula>+IF($F$43="no",1,0)</formula>
    </cfRule>
  </conditionalFormatting>
  <conditionalFormatting sqref="I51">
    <cfRule type="expression" dxfId="2055" priority="6">
      <formula>+IF($F$51="no",1,0)</formula>
    </cfRule>
  </conditionalFormatting>
  <conditionalFormatting sqref="G103">
    <cfRule type="expression" dxfId="2054" priority="5">
      <formula>+IF($G$102="No",1,0)</formula>
    </cfRule>
  </conditionalFormatting>
  <conditionalFormatting sqref="G104">
    <cfRule type="expression" dxfId="2053"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0070C0"/>
  </sheetPr>
  <dimension ref="B1:AV113"/>
  <sheetViews>
    <sheetView zoomScaleNormal="100" workbookViewId="0">
      <selection activeCell="P3" sqref="P3"/>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117</v>
      </c>
      <c r="O10" s="2"/>
    </row>
    <row r="11" spans="2:24" ht="3.95" customHeight="1" x14ac:dyDescent="0.25">
      <c r="B11" s="2"/>
      <c r="D11" s="6"/>
      <c r="O11" s="2"/>
    </row>
    <row r="12" spans="2:24" ht="36" customHeight="1" x14ac:dyDescent="0.25">
      <c r="B12" s="2"/>
      <c r="D12" s="329" t="s">
        <v>5</v>
      </c>
      <c r="E12" s="330"/>
      <c r="F12" s="331" t="s">
        <v>118</v>
      </c>
      <c r="G12" s="332"/>
      <c r="H12" s="332"/>
      <c r="I12" s="332"/>
      <c r="J12" s="332"/>
      <c r="K12" s="332"/>
      <c r="L12" s="332"/>
      <c r="M12" s="333"/>
      <c r="O12" s="2"/>
      <c r="W12" s="3" t="str">
        <f>+F23</f>
        <v>Mensual</v>
      </c>
      <c r="X12" s="3" t="str">
        <f>+F71</f>
        <v>Septiembre</v>
      </c>
    </row>
    <row r="13" spans="2:24" ht="3.95" customHeight="1" x14ac:dyDescent="0.25">
      <c r="B13" s="2"/>
      <c r="O13" s="2"/>
    </row>
    <row r="14" spans="2:24" ht="36" customHeight="1" x14ac:dyDescent="0.25">
      <c r="B14" s="2"/>
      <c r="D14" s="329" t="s">
        <v>6</v>
      </c>
      <c r="E14" s="330"/>
      <c r="F14" s="331" t="s">
        <v>631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0.2</v>
      </c>
      <c r="K22" s="328" t="s">
        <v>10</v>
      </c>
      <c r="L22" s="328"/>
      <c r="M22" s="9" t="s">
        <v>496</v>
      </c>
      <c r="O22" s="2"/>
    </row>
    <row r="23" spans="2:17" ht="19.5" customHeight="1" x14ac:dyDescent="0.25">
      <c r="B23" s="2"/>
      <c r="D23" s="328" t="s">
        <v>11</v>
      </c>
      <c r="E23" s="328"/>
      <c r="F23" s="4" t="s">
        <v>84</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519</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20</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NA</v>
      </c>
    </row>
    <row r="31" spans="2:17" ht="24" customHeight="1" x14ac:dyDescent="0.25">
      <c r="B31" s="2"/>
      <c r="D31" s="338"/>
      <c r="E31" s="339"/>
      <c r="F31" s="4" t="s">
        <v>109</v>
      </c>
      <c r="G31" s="331" t="s">
        <v>110</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500</v>
      </c>
      <c r="G33" s="331"/>
      <c r="H33" s="332"/>
      <c r="I33" s="332"/>
      <c r="J33" s="332"/>
      <c r="K33" s="332"/>
      <c r="L33" s="332"/>
      <c r="M33" s="333"/>
      <c r="O33" s="2"/>
      <c r="Q33" s="3" t="str">
        <f>+IFERROR(IF(VLOOKUP(G33,base!$A$26:$C$40,3,FALSE)=F31,1,0),"")</f>
        <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1715</v>
      </c>
      <c r="G35" s="331" t="s">
        <v>1591</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501</v>
      </c>
      <c r="G45" s="331" t="s">
        <v>502</v>
      </c>
      <c r="H45" s="332"/>
      <c r="I45" s="332"/>
      <c r="J45" s="332"/>
      <c r="K45" s="332"/>
      <c r="L45" s="332"/>
      <c r="M45" s="333"/>
      <c r="O45" s="2"/>
      <c r="Q45" s="3" t="str">
        <f>+IFERROR(VLOOKUP(G45,base!$A$41:$C$45,3,FALSE),"")</f>
        <v>misional</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503</v>
      </c>
      <c r="G47" s="331" t="s">
        <v>504</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535</v>
      </c>
      <c r="G49" s="331" t="s">
        <v>30</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0.5</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75" customHeight="1" x14ac:dyDescent="0.25">
      <c r="B59" s="2"/>
      <c r="D59" s="328" t="s">
        <v>34</v>
      </c>
      <c r="E59" s="328"/>
      <c r="F59" s="335" t="s">
        <v>2163</v>
      </c>
      <c r="G59" s="335"/>
      <c r="H59" s="335"/>
      <c r="I59" s="335"/>
      <c r="J59" s="335"/>
      <c r="K59" s="335"/>
      <c r="L59" s="335"/>
      <c r="M59" s="335"/>
      <c r="O59" s="2"/>
    </row>
    <row r="60" spans="2:15" ht="27" customHeight="1" x14ac:dyDescent="0.25">
      <c r="B60" s="2"/>
      <c r="D60" s="350" t="s">
        <v>35</v>
      </c>
      <c r="E60" s="350"/>
      <c r="F60" s="335" t="s">
        <v>632</v>
      </c>
      <c r="G60" s="335"/>
      <c r="H60" s="335"/>
      <c r="I60" s="335"/>
      <c r="J60" s="335"/>
      <c r="K60" s="335"/>
      <c r="L60" s="335"/>
      <c r="M60" s="335"/>
      <c r="O60" s="2"/>
    </row>
    <row r="61" spans="2:15" ht="27" customHeight="1" x14ac:dyDescent="0.25">
      <c r="B61" s="2"/>
      <c r="D61" s="350" t="s">
        <v>36</v>
      </c>
      <c r="E61" s="350"/>
      <c r="F61" s="335" t="s">
        <v>2162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1</v>
      </c>
    </row>
    <row r="70" spans="2:37" ht="3.95" customHeight="1" x14ac:dyDescent="0.25">
      <c r="B70" s="2"/>
      <c r="D70" s="7"/>
      <c r="E70" s="7"/>
      <c r="O70" s="2"/>
    </row>
    <row r="71" spans="2:37" ht="18.75" customHeight="1" x14ac:dyDescent="0.25">
      <c r="B71" s="2"/>
      <c r="D71" s="334" t="s">
        <v>39</v>
      </c>
      <c r="E71" s="334"/>
      <c r="F71" s="4" t="s">
        <v>55</v>
      </c>
      <c r="G71" s="3">
        <v>8</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t="s">
        <v>500</v>
      </c>
      <c r="H80" s="16" t="s">
        <v>500</v>
      </c>
      <c r="I80" s="16" t="s">
        <v>500</v>
      </c>
      <c r="J80" s="16" t="s">
        <v>500</v>
      </c>
      <c r="K80" s="16" t="s">
        <v>500</v>
      </c>
      <c r="L80" s="16" t="s">
        <v>500</v>
      </c>
      <c r="M80" s="16" t="s">
        <v>500</v>
      </c>
      <c r="O80" s="2"/>
      <c r="AE80" s="3" t="s">
        <v>50</v>
      </c>
      <c r="AF80" s="3">
        <v>6</v>
      </c>
      <c r="AG80" s="3">
        <f t="shared" si="0"/>
        <v>0</v>
      </c>
      <c r="AH80" s="3">
        <f>+IF(AG80=0,0,IF(AG80=1,(SUM($AG$75:AG80)-1),1))</f>
        <v>0</v>
      </c>
      <c r="AI80" s="3">
        <f t="shared" si="1"/>
        <v>0</v>
      </c>
      <c r="AJ80" s="3">
        <f t="shared" si="2"/>
        <v>0</v>
      </c>
      <c r="AK80" s="3">
        <f t="shared" si="3"/>
        <v>0</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0</v>
      </c>
      <c r="AH81" s="3">
        <f>+IF(AG81=0,0,IF(AG81=1,(SUM($AG$75:AG81)-1),1))</f>
        <v>0</v>
      </c>
      <c r="AI81" s="3">
        <f t="shared" si="1"/>
        <v>0</v>
      </c>
      <c r="AJ81" s="3">
        <f t="shared" si="2"/>
        <v>0</v>
      </c>
      <c r="AK81" s="3">
        <f t="shared" si="3"/>
        <v>0</v>
      </c>
    </row>
    <row r="82" spans="2:37" x14ac:dyDescent="0.25">
      <c r="B82" s="2"/>
      <c r="D82" s="351" t="s">
        <v>54</v>
      </c>
      <c r="E82" s="351"/>
      <c r="F82" s="16" t="s">
        <v>500</v>
      </c>
      <c r="G82" s="16">
        <v>0.04</v>
      </c>
      <c r="H82" s="16">
        <v>4.1000000000000002E-2</v>
      </c>
      <c r="I82" s="16">
        <v>0.06</v>
      </c>
      <c r="J82" s="16">
        <v>6.0999999999999999E-2</v>
      </c>
      <c r="K82" s="16">
        <v>7.9000000000000001E-2</v>
      </c>
      <c r="L82" s="16">
        <v>0.08</v>
      </c>
      <c r="M82" s="16" t="s">
        <v>500</v>
      </c>
      <c r="O82" s="2"/>
      <c r="AE82" s="3" t="s">
        <v>54</v>
      </c>
      <c r="AF82" s="3">
        <v>8</v>
      </c>
      <c r="AG82" s="3">
        <f t="shared" si="0"/>
        <v>1</v>
      </c>
      <c r="AH82" s="3">
        <f>+IF(AG82=0,0,IF(AG82=1,(SUM($AG$75:AG82)-1),1))</f>
        <v>0</v>
      </c>
      <c r="AI82" s="3">
        <f t="shared" si="1"/>
        <v>0</v>
      </c>
      <c r="AJ82" s="3">
        <f t="shared" si="2"/>
        <v>0</v>
      </c>
      <c r="AK82" s="3">
        <f t="shared" si="3"/>
        <v>0</v>
      </c>
    </row>
    <row r="83" spans="2:37" x14ac:dyDescent="0.25">
      <c r="B83" s="2"/>
      <c r="D83" s="351" t="s">
        <v>55</v>
      </c>
      <c r="E83" s="351"/>
      <c r="F83" s="16" t="s">
        <v>500</v>
      </c>
      <c r="G83" s="16">
        <v>0.08</v>
      </c>
      <c r="H83" s="16">
        <v>8.1000000000000003E-2</v>
      </c>
      <c r="I83" s="16">
        <v>0.1</v>
      </c>
      <c r="J83" s="16">
        <v>0.10100000000000001</v>
      </c>
      <c r="K83" s="16">
        <v>0.11899999999999999</v>
      </c>
      <c r="L83" s="16">
        <v>0.12</v>
      </c>
      <c r="M83" s="16" t="s">
        <v>500</v>
      </c>
      <c r="O83" s="2"/>
      <c r="AE83" s="3" t="s">
        <v>55</v>
      </c>
      <c r="AF83" s="3">
        <v>9</v>
      </c>
      <c r="AG83" s="3">
        <f t="shared" si="0"/>
        <v>1</v>
      </c>
      <c r="AH83" s="3">
        <f>+IF(AG83=0,0,IF(AG83=1,(SUM($AG$75:AG83)-1),1))</f>
        <v>1</v>
      </c>
      <c r="AI83" s="3">
        <f t="shared" si="1"/>
        <v>1</v>
      </c>
      <c r="AJ83" s="3">
        <f t="shared" si="2"/>
        <v>1</v>
      </c>
      <c r="AK83" s="3">
        <f t="shared" si="3"/>
        <v>1</v>
      </c>
    </row>
    <row r="84" spans="2:37" x14ac:dyDescent="0.25">
      <c r="B84" s="2"/>
      <c r="D84" s="351" t="s">
        <v>56</v>
      </c>
      <c r="E84" s="351"/>
      <c r="F84" s="16" t="s">
        <v>500</v>
      </c>
      <c r="G84" s="16">
        <v>0.12</v>
      </c>
      <c r="H84" s="16">
        <v>0.121</v>
      </c>
      <c r="I84" s="16">
        <v>0.14000000000000001</v>
      </c>
      <c r="J84" s="16">
        <v>0.14100000000000001</v>
      </c>
      <c r="K84" s="16">
        <v>0.159</v>
      </c>
      <c r="L84" s="16">
        <v>0.16</v>
      </c>
      <c r="M84" s="16" t="s">
        <v>500</v>
      </c>
      <c r="O84" s="2"/>
      <c r="AE84" s="3" t="s">
        <v>56</v>
      </c>
      <c r="AF84" s="3">
        <v>10</v>
      </c>
      <c r="AG84" s="3">
        <f t="shared" si="0"/>
        <v>1</v>
      </c>
      <c r="AH84" s="3">
        <f>+IF(AG84=0,0,IF(AG84=1,(SUM($AG$75:AG84)-1),1))</f>
        <v>2</v>
      </c>
      <c r="AI84" s="3">
        <f t="shared" si="1"/>
        <v>1</v>
      </c>
      <c r="AJ84" s="3">
        <f t="shared" si="2"/>
        <v>0</v>
      </c>
      <c r="AK84" s="3">
        <f t="shared" si="3"/>
        <v>1</v>
      </c>
    </row>
    <row r="85" spans="2:37" x14ac:dyDescent="0.25">
      <c r="B85" s="2"/>
      <c r="D85" s="351" t="s">
        <v>57</v>
      </c>
      <c r="E85" s="351"/>
      <c r="F85" s="16" t="s">
        <v>500</v>
      </c>
      <c r="G85" s="16">
        <v>0.14000000000000001</v>
      </c>
      <c r="H85" s="16">
        <v>0.14100000000000001</v>
      </c>
      <c r="I85" s="16">
        <v>0.16</v>
      </c>
      <c r="J85" s="16">
        <v>0.161</v>
      </c>
      <c r="K85" s="16">
        <v>0.17899999999999999</v>
      </c>
      <c r="L85" s="16">
        <v>0.18</v>
      </c>
      <c r="M85" s="16" t="s">
        <v>500</v>
      </c>
      <c r="O85" s="2"/>
      <c r="AE85" s="3" t="s">
        <v>57</v>
      </c>
      <c r="AF85" s="3">
        <v>11</v>
      </c>
      <c r="AG85" s="3">
        <f t="shared" si="0"/>
        <v>1</v>
      </c>
      <c r="AH85" s="3">
        <f>+IF(AG85=0,0,IF(AG85=1,(SUM($AG$75:AG85)-1),1))</f>
        <v>3</v>
      </c>
      <c r="AI85" s="3">
        <f t="shared" si="1"/>
        <v>1</v>
      </c>
      <c r="AJ85" s="3">
        <f t="shared" si="2"/>
        <v>0</v>
      </c>
      <c r="AK85" s="3">
        <f t="shared" si="3"/>
        <v>1</v>
      </c>
    </row>
    <row r="86" spans="2:37" x14ac:dyDescent="0.25">
      <c r="B86" s="2"/>
      <c r="D86" s="351" t="s">
        <v>58</v>
      </c>
      <c r="E86" s="351"/>
      <c r="F86" s="16" t="s">
        <v>500</v>
      </c>
      <c r="G86" s="16">
        <v>0.16</v>
      </c>
      <c r="H86" s="16">
        <v>0.161</v>
      </c>
      <c r="I86" s="16">
        <v>0.18</v>
      </c>
      <c r="J86" s="16">
        <v>0.18099999999999999</v>
      </c>
      <c r="K86" s="16">
        <v>0.19900000000000001</v>
      </c>
      <c r="L86" s="16">
        <v>0.2</v>
      </c>
      <c r="M86" s="16" t="s">
        <v>500</v>
      </c>
      <c r="O86" s="2"/>
      <c r="AE86" s="3" t="s">
        <v>58</v>
      </c>
      <c r="AF86" s="65">
        <v>12</v>
      </c>
      <c r="AG86" s="3">
        <f t="shared" si="0"/>
        <v>1</v>
      </c>
      <c r="AH86" s="3">
        <f>+IF(AG86=0,0,IF(AG86=1,(SUM($AG$75:AG86)-1),1))</f>
        <v>4</v>
      </c>
      <c r="AI86" s="3">
        <f t="shared" si="1"/>
        <v>1</v>
      </c>
      <c r="AJ86" s="3">
        <f t="shared" si="2"/>
        <v>0</v>
      </c>
      <c r="AK86" s="3">
        <f t="shared" si="3"/>
        <v>1</v>
      </c>
    </row>
    <row r="87" spans="2:37" ht="3.75" customHeight="1" x14ac:dyDescent="0.25">
      <c r="B87" s="2"/>
      <c r="O87" s="2"/>
    </row>
    <row r="88" spans="2:37" ht="36" customHeight="1" x14ac:dyDescent="0.25">
      <c r="B88" s="2"/>
      <c r="D88" s="329" t="s">
        <v>59</v>
      </c>
      <c r="E88" s="330"/>
      <c r="F88" s="331" t="s">
        <v>74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28.5" customHeight="1" x14ac:dyDescent="0.25">
      <c r="B97" s="2"/>
      <c r="D97" s="350" t="s">
        <v>35</v>
      </c>
      <c r="E97" s="350"/>
      <c r="F97" s="335" t="s">
        <v>633</v>
      </c>
      <c r="G97" s="335"/>
      <c r="H97" s="335"/>
      <c r="I97" s="335"/>
      <c r="J97" s="335"/>
      <c r="K97" s="335"/>
      <c r="L97" s="335"/>
      <c r="M97" s="335"/>
      <c r="O97" s="2"/>
    </row>
    <row r="98" spans="2:15" ht="28.5" customHeight="1" x14ac:dyDescent="0.25">
      <c r="B98" s="2"/>
      <c r="D98" s="350" t="s">
        <v>36</v>
      </c>
      <c r="E98" s="350"/>
      <c r="F98" s="335" t="s">
        <v>634</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75</v>
      </c>
      <c r="G100" s="332"/>
      <c r="H100" s="332"/>
      <c r="I100" s="332"/>
      <c r="J100" s="332"/>
      <c r="K100" s="332"/>
      <c r="L100" s="332"/>
      <c r="M100" s="333"/>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69</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 xml:space="preserve">Director(a) Primera Infancia </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F51 G102">
    <cfRule type="expression" dxfId="3392" priority="29">
      <formula>+IF($F$43="no",1,0)</formula>
    </cfRule>
  </conditionalFormatting>
  <conditionalFormatting sqref="F32:M33">
    <cfRule type="expression" dxfId="3391" priority="28">
      <formula>+IF($Q$30="NA",1,0)</formula>
    </cfRule>
  </conditionalFormatting>
  <conditionalFormatting sqref="F33:M33">
    <cfRule type="expression" dxfId="3390" priority="27">
      <formula>+IF($Q$33=0,1,0)</formula>
    </cfRule>
  </conditionalFormatting>
  <conditionalFormatting sqref="F47:M47">
    <cfRule type="expression" dxfId="3389" priority="26">
      <formula>+IF($Q$47=0,1,0)</formula>
    </cfRule>
  </conditionalFormatting>
  <conditionalFormatting sqref="F73:G73">
    <cfRule type="cellIs" dxfId="3388" priority="12" operator="equal">
      <formula>"optimo"</formula>
    </cfRule>
    <cfRule type="cellIs" dxfId="3387" priority="13" operator="equal">
      <formula>"critico"</formula>
    </cfRule>
  </conditionalFormatting>
  <conditionalFormatting sqref="H73:I73">
    <cfRule type="cellIs" dxfId="3386" priority="10" operator="equal">
      <formula>"Adecuado"</formula>
    </cfRule>
    <cfRule type="cellIs" dxfId="3385" priority="11" operator="equal">
      <formula>"en riesgo"</formula>
    </cfRule>
  </conditionalFormatting>
  <conditionalFormatting sqref="J73:K73">
    <cfRule type="cellIs" dxfId="3384" priority="8" operator="equal">
      <formula>"Adecuado"</formula>
    </cfRule>
    <cfRule type="cellIs" dxfId="3383" priority="9" operator="equal">
      <formula>"en riesgo"</formula>
    </cfRule>
  </conditionalFormatting>
  <conditionalFormatting sqref="L73:M73">
    <cfRule type="cellIs" dxfId="3382" priority="6" operator="equal">
      <formula>"optimo"</formula>
    </cfRule>
    <cfRule type="cellIs" dxfId="3381" priority="7" operator="equal">
      <formula>"critico"</formula>
    </cfRule>
  </conditionalFormatting>
  <conditionalFormatting sqref="F75:M86">
    <cfRule type="expression" dxfId="3380" priority="5">
      <formula>+IF($AK75=0,1)</formula>
    </cfRule>
  </conditionalFormatting>
  <conditionalFormatting sqref="F103:G104">
    <cfRule type="expression" dxfId="3379" priority="4">
      <formula>+IF($G$102="No",1,0)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3">
    <tabColor rgb="FF0070C0"/>
  </sheetPr>
  <dimension ref="B1:AV113"/>
  <sheetViews>
    <sheetView topLeftCell="A49" zoomScaleNormal="100" workbookViewId="0">
      <selection activeCell="G77" sqref="G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311</v>
      </c>
      <c r="O10" s="2"/>
    </row>
    <row r="11" spans="2:24" ht="3.95" customHeight="1" x14ac:dyDescent="0.25">
      <c r="B11" s="2"/>
      <c r="D11" s="6"/>
      <c r="O11" s="2"/>
    </row>
    <row r="12" spans="2:24" ht="36" customHeight="1" x14ac:dyDescent="0.25">
      <c r="B12" s="2"/>
      <c r="D12" s="329" t="s">
        <v>5</v>
      </c>
      <c r="E12" s="330"/>
      <c r="F12" s="331" t="s">
        <v>969</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970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0.84</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952</v>
      </c>
      <c r="G45" s="331" t="s">
        <v>953</v>
      </c>
      <c r="H45" s="332"/>
      <c r="I45" s="332"/>
      <c r="J45" s="332"/>
      <c r="K45" s="332"/>
      <c r="L45" s="332"/>
      <c r="M45" s="333"/>
      <c r="O45" s="2"/>
      <c r="Q45" s="3" t="str">
        <f>+IFERROR(VLOOKUP(G45,base!$A$41:$C$45,3,FALSE),"")</f>
        <v>talento</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971</v>
      </c>
      <c r="G47" s="331" t="s">
        <v>972</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973</v>
      </c>
      <c r="G59" s="335"/>
      <c r="H59" s="335"/>
      <c r="I59" s="335"/>
      <c r="J59" s="335"/>
      <c r="K59" s="335"/>
      <c r="L59" s="335"/>
      <c r="M59" s="335"/>
      <c r="O59" s="2"/>
    </row>
    <row r="60" spans="2:15" ht="27.75" customHeight="1" x14ac:dyDescent="0.25">
      <c r="B60" s="2"/>
      <c r="D60" s="350" t="s">
        <v>35</v>
      </c>
      <c r="E60" s="350"/>
      <c r="F60" s="335" t="s">
        <v>974</v>
      </c>
      <c r="G60" s="335"/>
      <c r="H60" s="335"/>
      <c r="I60" s="335"/>
      <c r="J60" s="335"/>
      <c r="K60" s="335"/>
      <c r="L60" s="335"/>
      <c r="M60" s="335"/>
      <c r="O60" s="2"/>
    </row>
    <row r="61" spans="2:15" ht="27.75" customHeight="1" x14ac:dyDescent="0.25">
      <c r="B61" s="2"/>
      <c r="D61" s="350" t="s">
        <v>36</v>
      </c>
      <c r="E61" s="350"/>
      <c r="F61" s="335" t="s">
        <v>975</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2.8999999999999998E-2</v>
      </c>
      <c r="H77" s="16">
        <v>0.03</v>
      </c>
      <c r="I77" s="16">
        <v>3.9E-2</v>
      </c>
      <c r="J77" s="16">
        <v>0.04</v>
      </c>
      <c r="K77" s="16">
        <v>4.9000000000000002E-2</v>
      </c>
      <c r="L77" s="16">
        <v>0.05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0.29899999999999999</v>
      </c>
      <c r="H80" s="16">
        <v>0.3</v>
      </c>
      <c r="I80" s="16">
        <v>0.34899999999999998</v>
      </c>
      <c r="J80" s="16">
        <v>0.35</v>
      </c>
      <c r="K80" s="16">
        <v>0.39900000000000002</v>
      </c>
      <c r="L80" s="16">
        <v>0.4</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t="s">
        <v>512</v>
      </c>
      <c r="H83" s="16" t="s">
        <v>512</v>
      </c>
      <c r="I83" s="16" t="s">
        <v>512</v>
      </c>
      <c r="J83" s="16" t="s">
        <v>512</v>
      </c>
      <c r="K83" s="16" t="s">
        <v>512</v>
      </c>
      <c r="L83" s="16" t="s">
        <v>500</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0.89900000000000002</v>
      </c>
      <c r="H86" s="16">
        <v>0.9</v>
      </c>
      <c r="I86" s="16">
        <v>0.94899999999999995</v>
      </c>
      <c r="J86" s="16">
        <v>0.95</v>
      </c>
      <c r="K86" s="16">
        <v>0.97899999999999998</v>
      </c>
      <c r="L86" s="16">
        <v>0.98</v>
      </c>
      <c r="M86" s="16" t="s">
        <v>500</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906</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976</v>
      </c>
      <c r="G97" s="335"/>
      <c r="H97" s="335"/>
      <c r="I97" s="335"/>
      <c r="J97" s="335"/>
      <c r="K97" s="335"/>
      <c r="L97" s="335"/>
      <c r="M97" s="335"/>
      <c r="O97" s="2"/>
    </row>
    <row r="98" spans="2:15" ht="42" customHeight="1" x14ac:dyDescent="0.25">
      <c r="B98" s="2"/>
      <c r="D98" s="350" t="s">
        <v>36</v>
      </c>
      <c r="E98" s="350"/>
      <c r="F98" s="335" t="s">
        <v>977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907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320</v>
      </c>
      <c r="K103" s="21"/>
      <c r="O103" s="2"/>
    </row>
    <row r="104" spans="2:15" ht="27.75" customHeight="1" x14ac:dyDescent="0.25">
      <c r="B104" s="2"/>
      <c r="D104" s="322"/>
      <c r="E104" s="323"/>
      <c r="F104" s="19" t="s">
        <v>67</v>
      </c>
      <c r="G104" s="324" t="s">
        <v>908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52" priority="31">
      <formula>+IF($F$43="no",1,0)</formula>
    </cfRule>
  </conditionalFormatting>
  <conditionalFormatting sqref="F32:M33">
    <cfRule type="expression" dxfId="2051" priority="30">
      <formula>+IF($Q$30="NA",1,0)</formula>
    </cfRule>
  </conditionalFormatting>
  <conditionalFormatting sqref="F33:M33">
    <cfRule type="expression" dxfId="2050" priority="29">
      <formula>+IF($Q$33=0,1,0)</formula>
    </cfRule>
  </conditionalFormatting>
  <conditionalFormatting sqref="F47:M47">
    <cfRule type="expression" dxfId="2049" priority="28">
      <formula>+IF($Q$47=0,1,0)</formula>
    </cfRule>
  </conditionalFormatting>
  <conditionalFormatting sqref="F73:G73">
    <cfRule type="cellIs" dxfId="2048" priority="14" operator="equal">
      <formula>"optimo"</formula>
    </cfRule>
    <cfRule type="cellIs" dxfId="2047" priority="15" operator="equal">
      <formula>"critico"</formula>
    </cfRule>
  </conditionalFormatting>
  <conditionalFormatting sqref="H73:I73">
    <cfRule type="cellIs" dxfId="2046" priority="12" operator="equal">
      <formula>"Adecuado"</formula>
    </cfRule>
    <cfRule type="cellIs" dxfId="2045" priority="13" operator="equal">
      <formula>"en riesgo"</formula>
    </cfRule>
  </conditionalFormatting>
  <conditionalFormatting sqref="J73:K73">
    <cfRule type="cellIs" dxfId="2044" priority="10" operator="equal">
      <formula>"Adecuado"</formula>
    </cfRule>
    <cfRule type="cellIs" dxfId="2043" priority="11" operator="equal">
      <formula>"en riesgo"</formula>
    </cfRule>
  </conditionalFormatting>
  <conditionalFormatting sqref="L73:M73">
    <cfRule type="cellIs" dxfId="2042" priority="8" operator="equal">
      <formula>"optimo"</formula>
    </cfRule>
    <cfRule type="cellIs" dxfId="2041" priority="9" operator="equal">
      <formula>"critico"</formula>
    </cfRule>
  </conditionalFormatting>
  <conditionalFormatting sqref="F75:M86">
    <cfRule type="expression" dxfId="2040" priority="7">
      <formula>+IF($AK75=0,1)</formula>
    </cfRule>
  </conditionalFormatting>
  <conditionalFormatting sqref="F103:G104">
    <cfRule type="expression" dxfId="2039" priority="6">
      <formula>+IF($G$102="No",1,0)</formula>
    </cfRule>
  </conditionalFormatting>
  <conditionalFormatting sqref="F51">
    <cfRule type="expression" dxfId="2038" priority="5">
      <formula>+IF($F$43="no",1,0)</formula>
    </cfRule>
  </conditionalFormatting>
  <conditionalFormatting sqref="I51">
    <cfRule type="expression" dxfId="2037"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4">
    <tabColor rgb="FF0070C0"/>
  </sheetPr>
  <dimension ref="B1:AV113"/>
  <sheetViews>
    <sheetView topLeftCell="A46" zoomScaleNormal="100" workbookViewId="0">
      <selection activeCell="G79" sqref="G79"/>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313</v>
      </c>
      <c r="O10" s="2"/>
    </row>
    <row r="11" spans="2:24" ht="3.95" customHeight="1" x14ac:dyDescent="0.25">
      <c r="B11" s="2"/>
      <c r="D11" s="6"/>
      <c r="O11" s="2"/>
    </row>
    <row r="12" spans="2:24" ht="36" customHeight="1" x14ac:dyDescent="0.25">
      <c r="B12" s="2"/>
      <c r="D12" s="329" t="s">
        <v>5</v>
      </c>
      <c r="E12" s="330"/>
      <c r="F12" s="331" t="s">
        <v>314</v>
      </c>
      <c r="G12" s="332"/>
      <c r="H12" s="332"/>
      <c r="I12" s="332"/>
      <c r="J12" s="332"/>
      <c r="K12" s="332"/>
      <c r="L12" s="332"/>
      <c r="M12" s="333"/>
      <c r="O12" s="2"/>
      <c r="W12" s="3" t="str">
        <f>+F23</f>
        <v>Bimestral</v>
      </c>
      <c r="X12" s="3" t="str">
        <f>+F71</f>
        <v>Abril</v>
      </c>
    </row>
    <row r="13" spans="2:24" ht="3.95" customHeight="1" x14ac:dyDescent="0.25">
      <c r="B13" s="2"/>
      <c r="O13" s="2"/>
    </row>
    <row r="14" spans="2:24" ht="38.25" customHeight="1" x14ac:dyDescent="0.25">
      <c r="B14" s="2"/>
      <c r="D14" s="329" t="s">
        <v>6</v>
      </c>
      <c r="E14" s="330"/>
      <c r="F14" s="331" t="s">
        <v>961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0.86</v>
      </c>
      <c r="G22" s="328" t="s">
        <v>9</v>
      </c>
      <c r="H22" s="328"/>
      <c r="I22" s="17">
        <v>0.87</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496</v>
      </c>
      <c r="O23" s="2"/>
    </row>
    <row r="24" spans="2:17" ht="20.100000000000001" customHeight="1" x14ac:dyDescent="0.25">
      <c r="B24" s="2"/>
      <c r="D24" s="328" t="s">
        <v>14</v>
      </c>
      <c r="E24" s="328"/>
      <c r="F24" s="4" t="s">
        <v>498</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952</v>
      </c>
      <c r="G45" s="331" t="s">
        <v>953</v>
      </c>
      <c r="H45" s="332"/>
      <c r="I45" s="332"/>
      <c r="J45" s="332"/>
      <c r="K45" s="332"/>
      <c r="L45" s="332"/>
      <c r="M45" s="333"/>
      <c r="O45" s="2"/>
      <c r="Q45" s="3" t="str">
        <f>+IFERROR(VLOOKUP(G45,base!$A$41:$C$45,3,FALSE),"")</f>
        <v>talento</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962</v>
      </c>
      <c r="G47" s="331" t="s">
        <v>963</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964</v>
      </c>
      <c r="G59" s="335"/>
      <c r="H59" s="335"/>
      <c r="I59" s="335"/>
      <c r="J59" s="335"/>
      <c r="K59" s="335"/>
      <c r="L59" s="335"/>
      <c r="M59" s="335"/>
      <c r="O59" s="2"/>
    </row>
    <row r="60" spans="2:15" ht="27.75" customHeight="1" x14ac:dyDescent="0.25">
      <c r="B60" s="2"/>
      <c r="D60" s="350" t="s">
        <v>35</v>
      </c>
      <c r="E60" s="350"/>
      <c r="F60" s="335" t="s">
        <v>965</v>
      </c>
      <c r="G60" s="335"/>
      <c r="H60" s="335"/>
      <c r="I60" s="335"/>
      <c r="J60" s="335"/>
      <c r="K60" s="335"/>
      <c r="L60" s="335"/>
      <c r="M60" s="335"/>
      <c r="O60" s="2"/>
    </row>
    <row r="61" spans="2:15" ht="27.75" customHeight="1" x14ac:dyDescent="0.25">
      <c r="B61" s="2"/>
      <c r="D61" s="350" t="s">
        <v>36</v>
      </c>
      <c r="E61" s="350"/>
      <c r="F61" s="335" t="s">
        <v>966</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6.9000000000000006E-2</v>
      </c>
      <c r="H78" s="16">
        <v>7.0000000000000007E-2</v>
      </c>
      <c r="I78" s="16">
        <v>7.9000000000000001E-2</v>
      </c>
      <c r="J78" s="16">
        <v>0.08</v>
      </c>
      <c r="K78" s="16">
        <v>8.8999999999999996E-2</v>
      </c>
      <c r="L78" s="16">
        <v>0.09</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0.19900000000000001</v>
      </c>
      <c r="H80" s="16">
        <v>0.2</v>
      </c>
      <c r="I80" s="16">
        <v>0.23899999999999999</v>
      </c>
      <c r="J80" s="16">
        <v>0.24</v>
      </c>
      <c r="K80" s="16">
        <v>0.27900000000000003</v>
      </c>
      <c r="L80" s="16">
        <v>0.28000000000000003</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0.39900000000000002</v>
      </c>
      <c r="H82" s="16">
        <v>0.4</v>
      </c>
      <c r="I82" s="16">
        <v>0.439</v>
      </c>
      <c r="J82" s="16">
        <v>0.44</v>
      </c>
      <c r="K82" s="16">
        <v>0.47899999999999998</v>
      </c>
      <c r="L82" s="16">
        <v>0.48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0.59899999999999998</v>
      </c>
      <c r="H84" s="16">
        <v>0.6</v>
      </c>
      <c r="I84" s="16">
        <v>0.63900000000000001</v>
      </c>
      <c r="J84" s="16">
        <v>0.64</v>
      </c>
      <c r="K84" s="16">
        <v>0.67900000000000005</v>
      </c>
      <c r="L84" s="16">
        <v>0.68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0.749</v>
      </c>
      <c r="H86" s="16">
        <v>0.75</v>
      </c>
      <c r="I86" s="16">
        <v>0.79900000000000004</v>
      </c>
      <c r="J86" s="16">
        <v>0.8</v>
      </c>
      <c r="K86" s="16">
        <v>0.86899999999999999</v>
      </c>
      <c r="L86" s="16">
        <v>0.87</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909</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967</v>
      </c>
      <c r="G97" s="335"/>
      <c r="H97" s="335"/>
      <c r="I97" s="335"/>
      <c r="J97" s="335"/>
      <c r="K97" s="335"/>
      <c r="L97" s="335"/>
      <c r="M97" s="335"/>
      <c r="O97" s="2"/>
    </row>
    <row r="98" spans="2:15" ht="42" customHeight="1" x14ac:dyDescent="0.25">
      <c r="B98" s="2"/>
      <c r="D98" s="350" t="s">
        <v>36</v>
      </c>
      <c r="E98" s="350"/>
      <c r="F98" s="335" t="s">
        <v>968</v>
      </c>
      <c r="G98" s="335"/>
      <c r="H98" s="335"/>
      <c r="I98" s="335"/>
      <c r="J98" s="335"/>
      <c r="K98" s="335"/>
      <c r="L98" s="335"/>
      <c r="M98" s="335"/>
      <c r="O98" s="2"/>
    </row>
    <row r="99" spans="2:15" ht="3.95" customHeight="1" x14ac:dyDescent="0.25">
      <c r="B99" s="2"/>
      <c r="O99" s="2"/>
    </row>
    <row r="100" spans="2:15" ht="189" customHeight="1" x14ac:dyDescent="0.25">
      <c r="B100" s="2"/>
      <c r="D100" s="329" t="s">
        <v>62</v>
      </c>
      <c r="E100" s="330"/>
      <c r="F100" s="331" t="s">
        <v>910</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328</v>
      </c>
      <c r="K103" s="21"/>
      <c r="O103" s="2"/>
    </row>
    <row r="104" spans="2:15" ht="27.75" customHeight="1" x14ac:dyDescent="0.25">
      <c r="B104" s="2"/>
      <c r="D104" s="322"/>
      <c r="E104" s="323"/>
      <c r="F104" s="19" t="s">
        <v>67</v>
      </c>
      <c r="G104" s="324" t="s">
        <v>911</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36" priority="31">
      <formula>+IF($F$43="no",1,0)</formula>
    </cfRule>
  </conditionalFormatting>
  <conditionalFormatting sqref="F32:M33">
    <cfRule type="expression" dxfId="2035" priority="30">
      <formula>+IF($Q$30="NA",1,0)</formula>
    </cfRule>
  </conditionalFormatting>
  <conditionalFormatting sqref="F33:M33">
    <cfRule type="expression" dxfId="2034" priority="29">
      <formula>+IF($Q$33=0,1,0)</formula>
    </cfRule>
  </conditionalFormatting>
  <conditionalFormatting sqref="F47:M47">
    <cfRule type="expression" dxfId="2033" priority="28">
      <formula>+IF($Q$47=0,1,0)</formula>
    </cfRule>
  </conditionalFormatting>
  <conditionalFormatting sqref="F73:G73">
    <cfRule type="cellIs" dxfId="2032" priority="14" operator="equal">
      <formula>"optimo"</formula>
    </cfRule>
    <cfRule type="cellIs" dxfId="2031" priority="15" operator="equal">
      <formula>"critico"</formula>
    </cfRule>
  </conditionalFormatting>
  <conditionalFormatting sqref="H73:I73">
    <cfRule type="cellIs" dxfId="2030" priority="12" operator="equal">
      <formula>"Adecuado"</formula>
    </cfRule>
    <cfRule type="cellIs" dxfId="2029" priority="13" operator="equal">
      <formula>"en riesgo"</formula>
    </cfRule>
  </conditionalFormatting>
  <conditionalFormatting sqref="J73:K73">
    <cfRule type="cellIs" dxfId="2028" priority="10" operator="equal">
      <formula>"Adecuado"</formula>
    </cfRule>
    <cfRule type="cellIs" dxfId="2027" priority="11" operator="equal">
      <formula>"en riesgo"</formula>
    </cfRule>
  </conditionalFormatting>
  <conditionalFormatting sqref="L73:M73">
    <cfRule type="cellIs" dxfId="2026" priority="8" operator="equal">
      <formula>"optimo"</formula>
    </cfRule>
    <cfRule type="cellIs" dxfId="2025" priority="9" operator="equal">
      <formula>"critico"</formula>
    </cfRule>
  </conditionalFormatting>
  <conditionalFormatting sqref="F75:M86">
    <cfRule type="expression" dxfId="2024" priority="7">
      <formula>+IF($AK75=0,1)</formula>
    </cfRule>
  </conditionalFormatting>
  <conditionalFormatting sqref="F103:G104">
    <cfRule type="expression" dxfId="2023" priority="6">
      <formula>+IF($G$102="No",1,0)</formula>
    </cfRule>
  </conditionalFormatting>
  <conditionalFormatting sqref="F51">
    <cfRule type="expression" dxfId="2022" priority="5">
      <formula>+IF($F$43="no",1,0)</formula>
    </cfRule>
  </conditionalFormatting>
  <conditionalFormatting sqref="I51">
    <cfRule type="expression" dxfId="2021"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5">
    <tabColor rgb="FF0070C0"/>
  </sheetPr>
  <dimension ref="B1:AV113"/>
  <sheetViews>
    <sheetView topLeftCell="A40" zoomScaleNormal="100" workbookViewId="0">
      <selection activeCell="G77" sqref="G77:L77"/>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315</v>
      </c>
      <c r="O10" s="2"/>
    </row>
    <row r="11" spans="2:24" ht="3.95" customHeight="1" x14ac:dyDescent="0.25">
      <c r="B11" s="2"/>
      <c r="D11" s="6"/>
      <c r="O11" s="2"/>
    </row>
    <row r="12" spans="2:24" ht="36" customHeight="1" x14ac:dyDescent="0.25">
      <c r="B12" s="2"/>
      <c r="D12" s="329" t="s">
        <v>5</v>
      </c>
      <c r="E12" s="330"/>
      <c r="F12" s="331" t="s">
        <v>316</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951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0.35</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2</v>
      </c>
      <c r="O23" s="2"/>
    </row>
    <row r="24" spans="2:17" ht="20.100000000000001" customHeight="1" x14ac:dyDescent="0.25">
      <c r="B24" s="2"/>
      <c r="D24" s="328" t="s">
        <v>14</v>
      </c>
      <c r="E24" s="328"/>
      <c r="F24" s="4" t="s">
        <v>498</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496</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952</v>
      </c>
      <c r="G45" s="331" t="s">
        <v>953</v>
      </c>
      <c r="H45" s="332"/>
      <c r="I45" s="332"/>
      <c r="J45" s="332"/>
      <c r="K45" s="332"/>
      <c r="L45" s="332"/>
      <c r="M45" s="333"/>
      <c r="O45" s="2"/>
      <c r="Q45" s="3" t="str">
        <f>+IFERROR(VLOOKUP(G45,base!$A$41:$C$45,3,FALSE),"")</f>
        <v>talento</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954</v>
      </c>
      <c r="G47" s="331" t="s">
        <v>955</v>
      </c>
      <c r="H47" s="332"/>
      <c r="I47" s="332"/>
      <c r="J47" s="332"/>
      <c r="K47" s="332"/>
      <c r="L47" s="332"/>
      <c r="M47" s="333"/>
      <c r="O47" s="2"/>
      <c r="Q47" s="3">
        <f>+IF(VLOOKUP(G47,base!$A$46:$C$66,3,FALSE)=F45,1,0)</f>
        <v>1</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496</v>
      </c>
      <c r="G51" s="328" t="s">
        <v>32</v>
      </c>
      <c r="H51" s="328"/>
      <c r="I51" s="17">
        <v>1</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2071</v>
      </c>
      <c r="G59" s="335"/>
      <c r="H59" s="335"/>
      <c r="I59" s="335"/>
      <c r="J59" s="335"/>
      <c r="K59" s="335"/>
      <c r="L59" s="335"/>
      <c r="M59" s="335"/>
      <c r="O59" s="2"/>
    </row>
    <row r="60" spans="2:15" ht="27.75" customHeight="1" x14ac:dyDescent="0.25">
      <c r="B60" s="2"/>
      <c r="D60" s="350" t="s">
        <v>35</v>
      </c>
      <c r="E60" s="350"/>
      <c r="F60" s="335" t="s">
        <v>2068</v>
      </c>
      <c r="G60" s="335"/>
      <c r="H60" s="335"/>
      <c r="I60" s="335"/>
      <c r="J60" s="335"/>
      <c r="K60" s="335"/>
      <c r="L60" s="335"/>
      <c r="M60" s="335"/>
      <c r="O60" s="2"/>
    </row>
    <row r="61" spans="2:15" ht="27.75" customHeight="1" x14ac:dyDescent="0.25">
      <c r="B61" s="2"/>
      <c r="D61" s="350" t="s">
        <v>36</v>
      </c>
      <c r="E61" s="350"/>
      <c r="F61" s="335" t="s">
        <v>2069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6.9000000000000006E-2</v>
      </c>
      <c r="H77" s="16">
        <v>7.0000000000000007E-2</v>
      </c>
      <c r="I77" s="16">
        <v>9.9000000000000005E-2</v>
      </c>
      <c r="J77" s="16">
        <v>0.1</v>
      </c>
      <c r="K77" s="16">
        <v>0.14899999999999999</v>
      </c>
      <c r="L77" s="16">
        <v>0.15</v>
      </c>
      <c r="M77" s="16" t="s">
        <v>500</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0.249</v>
      </c>
      <c r="H80" s="16">
        <v>0.25</v>
      </c>
      <c r="I80" s="16">
        <v>0.34899999999999998</v>
      </c>
      <c r="J80" s="16">
        <v>0.35</v>
      </c>
      <c r="K80" s="16">
        <v>0.44900000000000001</v>
      </c>
      <c r="L80" s="16">
        <v>0.45</v>
      </c>
      <c r="M80" s="16" t="s">
        <v>500</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0.54900000000000004</v>
      </c>
      <c r="H83" s="16">
        <v>0.55000000000000004</v>
      </c>
      <c r="I83" s="16">
        <v>0.64900000000000002</v>
      </c>
      <c r="J83" s="16">
        <v>0.65</v>
      </c>
      <c r="K83" s="16">
        <v>0.749</v>
      </c>
      <c r="L83" s="16">
        <v>0.75</v>
      </c>
      <c r="M83" s="16" t="s">
        <v>500</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0.79900000000000004</v>
      </c>
      <c r="H86" s="16">
        <v>0.8</v>
      </c>
      <c r="I86" s="16">
        <v>0.89900000000000002</v>
      </c>
      <c r="J86" s="16">
        <v>0.9</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150" customHeight="1" x14ac:dyDescent="0.25">
      <c r="B88" s="2"/>
      <c r="D88" s="329" t="s">
        <v>59</v>
      </c>
      <c r="E88" s="330"/>
      <c r="F88" s="331" t="s">
        <v>2070</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956</v>
      </c>
      <c r="G97" s="335"/>
      <c r="H97" s="335"/>
      <c r="I97" s="335"/>
      <c r="J97" s="335"/>
      <c r="K97" s="335"/>
      <c r="L97" s="335"/>
      <c r="M97" s="335"/>
      <c r="O97" s="2"/>
    </row>
    <row r="98" spans="2:15" ht="42" customHeight="1" x14ac:dyDescent="0.25">
      <c r="B98" s="2"/>
      <c r="D98" s="350" t="s">
        <v>36</v>
      </c>
      <c r="E98" s="350"/>
      <c r="F98" s="335" t="s">
        <v>957</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20" priority="31">
      <formula>+IF($F$43="no",1,0)</formula>
    </cfRule>
  </conditionalFormatting>
  <conditionalFormatting sqref="F32:M33">
    <cfRule type="expression" dxfId="2019" priority="30">
      <formula>+IF($Q$30="NA",1,0)</formula>
    </cfRule>
  </conditionalFormatting>
  <conditionalFormatting sqref="F33:M33">
    <cfRule type="expression" dxfId="2018" priority="29">
      <formula>+IF($Q$33=0,1,0)</formula>
    </cfRule>
  </conditionalFormatting>
  <conditionalFormatting sqref="F47:M47">
    <cfRule type="expression" dxfId="2017" priority="28">
      <formula>+IF($Q$47=0,1,0)</formula>
    </cfRule>
  </conditionalFormatting>
  <conditionalFormatting sqref="F73:G73">
    <cfRule type="cellIs" dxfId="2016" priority="14" operator="equal">
      <formula>"optimo"</formula>
    </cfRule>
    <cfRule type="cellIs" dxfId="2015" priority="15" operator="equal">
      <formula>"critico"</formula>
    </cfRule>
  </conditionalFormatting>
  <conditionalFormatting sqref="H73:I73">
    <cfRule type="cellIs" dxfId="2014" priority="12" operator="equal">
      <formula>"Adecuado"</formula>
    </cfRule>
    <cfRule type="cellIs" dxfId="2013" priority="13" operator="equal">
      <formula>"en riesgo"</formula>
    </cfRule>
  </conditionalFormatting>
  <conditionalFormatting sqref="J73:K73">
    <cfRule type="cellIs" dxfId="2012" priority="10" operator="equal">
      <formula>"Adecuado"</formula>
    </cfRule>
    <cfRule type="cellIs" dxfId="2011" priority="11" operator="equal">
      <formula>"en riesgo"</formula>
    </cfRule>
  </conditionalFormatting>
  <conditionalFormatting sqref="L73:M73">
    <cfRule type="cellIs" dxfId="2010" priority="8" operator="equal">
      <formula>"optimo"</formula>
    </cfRule>
    <cfRule type="cellIs" dxfId="2009" priority="9" operator="equal">
      <formula>"critico"</formula>
    </cfRule>
  </conditionalFormatting>
  <conditionalFormatting sqref="F75:M86">
    <cfRule type="expression" dxfId="2008" priority="7">
      <formula>+IF($AK75=0,1)</formula>
    </cfRule>
  </conditionalFormatting>
  <conditionalFormatting sqref="F103:G104">
    <cfRule type="expression" dxfId="2007" priority="6">
      <formula>+IF($G$102="No",1,0)</formula>
    </cfRule>
  </conditionalFormatting>
  <conditionalFormatting sqref="F51">
    <cfRule type="expression" dxfId="2006" priority="5">
      <formula>+IF($F$43="no",1,0)</formula>
    </cfRule>
  </conditionalFormatting>
  <conditionalFormatting sqref="I51">
    <cfRule type="expression" dxfId="2005"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6">
    <tabColor rgb="FF0070C0"/>
  </sheetPr>
  <dimension ref="B1:AV113"/>
  <sheetViews>
    <sheetView topLeftCell="A49" zoomScaleNormal="100" workbookViewId="0">
      <selection activeCell="G78" sqref="G78"/>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11.42578125" style="3"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73" t="s">
        <v>4</v>
      </c>
      <c r="H10" s="4" t="s">
        <v>317</v>
      </c>
      <c r="O10" s="2"/>
    </row>
    <row r="11" spans="2:24" ht="3.95" customHeight="1" x14ac:dyDescent="0.25">
      <c r="B11" s="2"/>
      <c r="D11" s="6"/>
      <c r="O11" s="2"/>
    </row>
    <row r="12" spans="2:24" ht="36" customHeight="1" x14ac:dyDescent="0.25">
      <c r="B12" s="2"/>
      <c r="D12" s="329" t="s">
        <v>5</v>
      </c>
      <c r="E12" s="330"/>
      <c r="F12" s="331" t="s">
        <v>2003</v>
      </c>
      <c r="G12" s="332"/>
      <c r="H12" s="332"/>
      <c r="I12" s="332"/>
      <c r="J12" s="332"/>
      <c r="K12" s="332"/>
      <c r="L12" s="332"/>
      <c r="M12" s="333"/>
      <c r="O12" s="2"/>
      <c r="W12" s="3" t="str">
        <f>+F23</f>
        <v>Bimestral</v>
      </c>
      <c r="X12" s="3" t="str">
        <f>+F71</f>
        <v>Abril</v>
      </c>
    </row>
    <row r="13" spans="2:24" ht="3.95" customHeight="1" x14ac:dyDescent="0.25">
      <c r="B13" s="2"/>
      <c r="O13" s="2"/>
    </row>
    <row r="14" spans="2:24" ht="38.25" customHeight="1" x14ac:dyDescent="0.25">
      <c r="B14" s="2"/>
      <c r="D14" s="329" t="s">
        <v>6</v>
      </c>
      <c r="E14" s="330"/>
      <c r="F14" s="331" t="s">
        <v>1980</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4" t="s">
        <v>7</v>
      </c>
      <c r="O20" s="2"/>
    </row>
    <row r="21" spans="2:17" ht="3.95" customHeight="1" x14ac:dyDescent="0.25">
      <c r="B21" s="2"/>
      <c r="O21" s="2"/>
    </row>
    <row r="22" spans="2:17" ht="19.5" customHeight="1" x14ac:dyDescent="0.25">
      <c r="B22" s="2"/>
      <c r="D22" s="328" t="s">
        <v>8</v>
      </c>
      <c r="E22" s="328"/>
      <c r="F22" s="17" t="s">
        <v>1687</v>
      </c>
      <c r="G22" s="328" t="s">
        <v>9</v>
      </c>
      <c r="H22" s="328"/>
      <c r="I22" s="17">
        <v>0.1</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2</v>
      </c>
      <c r="O23" s="2"/>
    </row>
    <row r="24" spans="2:17" ht="20.100000000000001" customHeight="1" x14ac:dyDescent="0.25">
      <c r="B24" s="2"/>
      <c r="D24" s="328" t="s">
        <v>14</v>
      </c>
      <c r="E24" s="328"/>
      <c r="F24" s="4" t="s">
        <v>668</v>
      </c>
      <c r="G24" s="328" t="s">
        <v>15</v>
      </c>
      <c r="H24" s="328"/>
      <c r="I24" s="4" t="s">
        <v>103</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4"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1721</v>
      </c>
      <c r="G35" s="331" t="s">
        <v>1598</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4"/>
      <c r="O40" s="2"/>
    </row>
    <row r="41" spans="2:17" x14ac:dyDescent="0.25">
      <c r="B41" s="2"/>
      <c r="D41" s="74"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4" t="s">
        <v>33</v>
      </c>
      <c r="O57" s="2"/>
    </row>
    <row r="58" spans="2:15" ht="3.95" customHeight="1" x14ac:dyDescent="0.25">
      <c r="B58" s="2"/>
      <c r="O58" s="2"/>
    </row>
    <row r="59" spans="2:15" ht="39" customHeight="1" x14ac:dyDescent="0.25">
      <c r="B59" s="2"/>
      <c r="D59" s="328" t="s">
        <v>34</v>
      </c>
      <c r="E59" s="328"/>
      <c r="F59" s="331" t="s">
        <v>2114</v>
      </c>
      <c r="G59" s="332"/>
      <c r="H59" s="332"/>
      <c r="I59" s="332"/>
      <c r="J59" s="332"/>
      <c r="K59" s="332"/>
      <c r="L59" s="332"/>
      <c r="M59" s="333"/>
      <c r="O59" s="2"/>
    </row>
    <row r="60" spans="2:15" ht="27.75" customHeight="1" x14ac:dyDescent="0.25">
      <c r="B60" s="2"/>
      <c r="D60" s="350" t="s">
        <v>35</v>
      </c>
      <c r="E60" s="350"/>
      <c r="F60" s="335" t="s">
        <v>2072</v>
      </c>
      <c r="G60" s="335"/>
      <c r="H60" s="335"/>
      <c r="I60" s="335"/>
      <c r="J60" s="335"/>
      <c r="K60" s="335"/>
      <c r="L60" s="335"/>
      <c r="M60" s="335"/>
      <c r="O60" s="2"/>
    </row>
    <row r="61" spans="2:15" ht="27.75" customHeight="1" x14ac:dyDescent="0.25">
      <c r="B61" s="2"/>
      <c r="D61" s="350" t="s">
        <v>36</v>
      </c>
      <c r="E61" s="350"/>
      <c r="F61" s="335" t="s">
        <v>2073</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4"/>
      <c r="E68" s="74"/>
      <c r="O68" s="2"/>
    </row>
    <row r="69" spans="2:37" ht="18.75" customHeight="1" x14ac:dyDescent="0.25">
      <c r="B69" s="2"/>
      <c r="O69" s="2"/>
      <c r="U69" s="3">
        <f>+IFERROR(VLOOKUP(F23,base!$A$1:$B$8,2,FALSE),"")</f>
        <v>2</v>
      </c>
    </row>
    <row r="70" spans="2:37" ht="3.95" customHeight="1" x14ac:dyDescent="0.25">
      <c r="B70" s="2"/>
      <c r="D70" s="74"/>
      <c r="E70" s="74"/>
      <c r="O70" s="2"/>
    </row>
    <row r="71" spans="2:37" ht="18.75" customHeight="1" x14ac:dyDescent="0.25">
      <c r="B71" s="2"/>
      <c r="D71" s="334" t="s">
        <v>39</v>
      </c>
      <c r="E71" s="334"/>
      <c r="F71" s="4" t="s">
        <v>48</v>
      </c>
      <c r="G71" s="3">
        <v>2</v>
      </c>
      <c r="O71" s="2"/>
    </row>
    <row r="72" spans="2:37" ht="3.95" customHeight="1" x14ac:dyDescent="0.25">
      <c r="B72" s="2"/>
      <c r="D72" s="74"/>
      <c r="E72" s="74"/>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52</v>
      </c>
      <c r="G74" s="15" t="s">
        <v>51</v>
      </c>
      <c r="H74" s="15" t="s">
        <v>52</v>
      </c>
      <c r="I74" s="15" t="s">
        <v>51</v>
      </c>
      <c r="J74" s="15" t="s">
        <v>52</v>
      </c>
      <c r="K74" s="15" t="s">
        <v>51</v>
      </c>
      <c r="L74" s="15" t="s">
        <v>52</v>
      </c>
      <c r="M74" s="15" t="s">
        <v>51</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v>1</v>
      </c>
      <c r="AI75" s="3">
        <f>+IF(AH75=0,0,IF(MOD(AH75,$U$69)=0,1,0))</f>
        <v>0</v>
      </c>
      <c r="AJ75" s="3">
        <f>+IF(AE75=$F$71,1,0)</f>
        <v>0</v>
      </c>
      <c r="AK75" s="3">
        <f>+MAX(AI75:AJ75)</f>
        <v>0</v>
      </c>
    </row>
    <row r="76" spans="2:37" x14ac:dyDescent="0.25">
      <c r="B76" s="2"/>
      <c r="D76" s="351" t="s">
        <v>40</v>
      </c>
      <c r="E76" s="351"/>
      <c r="F76" s="35" t="s">
        <v>500</v>
      </c>
      <c r="G76" s="268"/>
      <c r="H76" s="268"/>
      <c r="I76" s="268"/>
      <c r="J76" s="268"/>
      <c r="K76" s="268"/>
      <c r="L76" s="268"/>
      <c r="M76" s="268"/>
      <c r="O76" s="2"/>
      <c r="AE76" s="3" t="s">
        <v>40</v>
      </c>
      <c r="AF76" s="3">
        <v>2</v>
      </c>
      <c r="AG76" s="3">
        <f t="shared" ref="AG76:AG86" si="0">+IF(AF76&gt;=$G$71,1,0)</f>
        <v>1</v>
      </c>
      <c r="AH76" s="3">
        <v>2</v>
      </c>
      <c r="AI76" s="3">
        <f t="shared" ref="AI76:AI86" si="1">+IF(AH76=0,0,IF(MOD(AH76,$U$69)=0,1,0))</f>
        <v>1</v>
      </c>
      <c r="AJ76" s="3">
        <f t="shared" ref="AJ76:AJ86" si="2">+IF(AE76=$F$71,1,0)</f>
        <v>0</v>
      </c>
      <c r="AK76" s="3">
        <f t="shared" ref="AK76:AK86" si="3">+MAX(AI76:AJ76)</f>
        <v>1</v>
      </c>
    </row>
    <row r="77" spans="2:37" x14ac:dyDescent="0.25">
      <c r="B77" s="2"/>
      <c r="D77" s="351" t="s">
        <v>47</v>
      </c>
      <c r="E77" s="351"/>
      <c r="F77" s="16" t="s">
        <v>500</v>
      </c>
      <c r="G77" s="16"/>
      <c r="H77" s="16"/>
      <c r="I77" s="16"/>
      <c r="J77" s="16"/>
      <c r="K77" s="16"/>
      <c r="L77" s="16"/>
      <c r="M77" s="16"/>
      <c r="O77" s="2"/>
      <c r="AE77" s="3" t="s">
        <v>47</v>
      </c>
      <c r="AF77" s="3">
        <v>3</v>
      </c>
      <c r="AG77" s="3">
        <f t="shared" si="0"/>
        <v>1</v>
      </c>
      <c r="AH77" s="3">
        <v>3</v>
      </c>
      <c r="AI77" s="3">
        <f t="shared" si="1"/>
        <v>0</v>
      </c>
      <c r="AJ77" s="3">
        <f t="shared" si="2"/>
        <v>0</v>
      </c>
      <c r="AK77" s="3">
        <f t="shared" si="3"/>
        <v>0</v>
      </c>
    </row>
    <row r="78" spans="2:37" x14ac:dyDescent="0.25">
      <c r="B78" s="2"/>
      <c r="D78" s="351" t="s">
        <v>48</v>
      </c>
      <c r="E78" s="351"/>
      <c r="F78" s="16" t="s">
        <v>500</v>
      </c>
      <c r="G78" s="16">
        <f>+H78-0.001</f>
        <v>5.8999999999999997E-2</v>
      </c>
      <c r="H78" s="16">
        <v>0.06</v>
      </c>
      <c r="I78" s="16">
        <f>+J78-0.001</f>
        <v>7.9000000000000001E-2</v>
      </c>
      <c r="J78" s="16">
        <v>0.08</v>
      </c>
      <c r="K78" s="16">
        <f>+L78-0.001</f>
        <v>9.9000000000000005E-2</v>
      </c>
      <c r="L78" s="16">
        <v>0.1</v>
      </c>
      <c r="M78" s="16"/>
      <c r="O78" s="2"/>
      <c r="AE78" s="3" t="s">
        <v>48</v>
      </c>
      <c r="AF78" s="3">
        <v>4</v>
      </c>
      <c r="AG78" s="3">
        <f t="shared" si="0"/>
        <v>1</v>
      </c>
      <c r="AH78" s="3">
        <v>4</v>
      </c>
      <c r="AI78" s="3">
        <f t="shared" si="1"/>
        <v>1</v>
      </c>
      <c r="AJ78" s="3">
        <f t="shared" si="2"/>
        <v>1</v>
      </c>
      <c r="AK78" s="3">
        <f t="shared" si="3"/>
        <v>1</v>
      </c>
    </row>
    <row r="79" spans="2:37" x14ac:dyDescent="0.25">
      <c r="B79" s="2"/>
      <c r="D79" s="351" t="s">
        <v>49</v>
      </c>
      <c r="E79" s="351"/>
      <c r="F79" s="16" t="s">
        <v>500</v>
      </c>
      <c r="G79" s="16"/>
      <c r="H79" s="16"/>
      <c r="I79" s="16"/>
      <c r="J79" s="16"/>
      <c r="K79" s="16"/>
      <c r="L79" s="16"/>
      <c r="M79" s="16"/>
      <c r="O79" s="2"/>
      <c r="AE79" s="3" t="s">
        <v>49</v>
      </c>
      <c r="AF79" s="3">
        <v>5</v>
      </c>
      <c r="AG79" s="3">
        <f t="shared" si="0"/>
        <v>1</v>
      </c>
      <c r="AH79" s="3">
        <v>5</v>
      </c>
      <c r="AI79" s="3">
        <f t="shared" si="1"/>
        <v>0</v>
      </c>
      <c r="AJ79" s="3">
        <f t="shared" si="2"/>
        <v>0</v>
      </c>
      <c r="AK79" s="3">
        <f t="shared" si="3"/>
        <v>0</v>
      </c>
    </row>
    <row r="80" spans="2:37" x14ac:dyDescent="0.25">
      <c r="B80" s="2"/>
      <c r="D80" s="351" t="s">
        <v>50</v>
      </c>
      <c r="E80" s="351"/>
      <c r="F80" s="16" t="s">
        <v>500</v>
      </c>
      <c r="G80" s="16">
        <f>+H80-0.001</f>
        <v>5.8999999999999997E-2</v>
      </c>
      <c r="H80" s="16">
        <v>0.06</v>
      </c>
      <c r="I80" s="16">
        <f>+J80-0.001</f>
        <v>7.9000000000000001E-2</v>
      </c>
      <c r="J80" s="16">
        <v>0.08</v>
      </c>
      <c r="K80" s="16">
        <f>+L80-0.001</f>
        <v>9.9000000000000005E-2</v>
      </c>
      <c r="L80" s="16">
        <v>0.1</v>
      </c>
      <c r="M80" s="16"/>
      <c r="O80" s="2"/>
      <c r="AE80" s="3" t="s">
        <v>50</v>
      </c>
      <c r="AF80" s="3">
        <v>6</v>
      </c>
      <c r="AG80" s="3">
        <f t="shared" si="0"/>
        <v>1</v>
      </c>
      <c r="AH80" s="3">
        <v>6</v>
      </c>
      <c r="AI80" s="3">
        <f t="shared" si="1"/>
        <v>1</v>
      </c>
      <c r="AJ80" s="3">
        <f t="shared" si="2"/>
        <v>0</v>
      </c>
      <c r="AK80" s="3">
        <f t="shared" si="3"/>
        <v>1</v>
      </c>
    </row>
    <row r="81" spans="2:37" x14ac:dyDescent="0.25">
      <c r="B81" s="2"/>
      <c r="D81" s="351" t="s">
        <v>53</v>
      </c>
      <c r="E81" s="351"/>
      <c r="F81" s="16" t="s">
        <v>500</v>
      </c>
      <c r="G81" s="16"/>
      <c r="H81" s="16"/>
      <c r="I81" s="16"/>
      <c r="J81" s="16"/>
      <c r="K81" s="16"/>
      <c r="L81" s="16"/>
      <c r="M81" s="16"/>
      <c r="O81" s="2"/>
      <c r="AE81" s="3" t="s">
        <v>53</v>
      </c>
      <c r="AF81" s="3">
        <v>7</v>
      </c>
      <c r="AG81" s="3">
        <f t="shared" si="0"/>
        <v>1</v>
      </c>
      <c r="AH81" s="3">
        <v>7</v>
      </c>
      <c r="AI81" s="3">
        <f t="shared" si="1"/>
        <v>0</v>
      </c>
      <c r="AJ81" s="3">
        <f t="shared" si="2"/>
        <v>0</v>
      </c>
      <c r="AK81" s="3">
        <f t="shared" si="3"/>
        <v>0</v>
      </c>
    </row>
    <row r="82" spans="2:37" x14ac:dyDescent="0.25">
      <c r="B82" s="2"/>
      <c r="D82" s="351" t="s">
        <v>54</v>
      </c>
      <c r="E82" s="351"/>
      <c r="F82" s="16" t="s">
        <v>500</v>
      </c>
      <c r="G82" s="16">
        <f>+H82-0.001</f>
        <v>5.8999999999999997E-2</v>
      </c>
      <c r="H82" s="16">
        <v>0.06</v>
      </c>
      <c r="I82" s="16">
        <f>+J82-0.001</f>
        <v>7.9000000000000001E-2</v>
      </c>
      <c r="J82" s="16">
        <v>0.08</v>
      </c>
      <c r="K82" s="16">
        <f>+L82-0.001</f>
        <v>9.9000000000000005E-2</v>
      </c>
      <c r="L82" s="16">
        <v>0.1</v>
      </c>
      <c r="M82" s="16"/>
      <c r="O82" s="2"/>
      <c r="AE82" s="3" t="s">
        <v>54</v>
      </c>
      <c r="AF82" s="3">
        <v>8</v>
      </c>
      <c r="AG82" s="3">
        <f t="shared" si="0"/>
        <v>1</v>
      </c>
      <c r="AH82" s="3">
        <v>8</v>
      </c>
      <c r="AI82" s="3">
        <f t="shared" si="1"/>
        <v>1</v>
      </c>
      <c r="AJ82" s="3">
        <f t="shared" si="2"/>
        <v>0</v>
      </c>
      <c r="AK82" s="3">
        <f t="shared" si="3"/>
        <v>1</v>
      </c>
    </row>
    <row r="83" spans="2:37" x14ac:dyDescent="0.25">
      <c r="B83" s="2"/>
      <c r="D83" s="351" t="s">
        <v>55</v>
      </c>
      <c r="E83" s="351"/>
      <c r="F83" s="16" t="s">
        <v>500</v>
      </c>
      <c r="G83" s="16"/>
      <c r="H83" s="16"/>
      <c r="I83" s="16"/>
      <c r="J83" s="16"/>
      <c r="K83" s="16"/>
      <c r="L83" s="16"/>
      <c r="M83" s="16"/>
      <c r="O83" s="2"/>
      <c r="AE83" s="3" t="s">
        <v>55</v>
      </c>
      <c r="AF83" s="3">
        <v>9</v>
      </c>
      <c r="AG83" s="3">
        <f t="shared" si="0"/>
        <v>1</v>
      </c>
      <c r="AH83" s="3">
        <v>9</v>
      </c>
      <c r="AI83" s="3">
        <f t="shared" si="1"/>
        <v>0</v>
      </c>
      <c r="AJ83" s="3">
        <f t="shared" si="2"/>
        <v>0</v>
      </c>
      <c r="AK83" s="3">
        <f t="shared" si="3"/>
        <v>0</v>
      </c>
    </row>
    <row r="84" spans="2:37" x14ac:dyDescent="0.25">
      <c r="B84" s="2"/>
      <c r="D84" s="351" t="s">
        <v>56</v>
      </c>
      <c r="E84" s="351"/>
      <c r="F84" s="16" t="s">
        <v>500</v>
      </c>
      <c r="G84" s="16">
        <f>+H84-0.001</f>
        <v>5.8999999999999997E-2</v>
      </c>
      <c r="H84" s="16">
        <v>0.06</v>
      </c>
      <c r="I84" s="16">
        <f>+J84-0.001</f>
        <v>7.9000000000000001E-2</v>
      </c>
      <c r="J84" s="16">
        <v>0.08</v>
      </c>
      <c r="K84" s="16">
        <f>+L84-0.001</f>
        <v>9.9000000000000005E-2</v>
      </c>
      <c r="L84" s="16">
        <v>0.1</v>
      </c>
      <c r="M84" s="16"/>
      <c r="O84" s="2"/>
      <c r="AE84" s="3" t="s">
        <v>56</v>
      </c>
      <c r="AF84" s="3">
        <v>10</v>
      </c>
      <c r="AG84" s="3">
        <f t="shared" si="0"/>
        <v>1</v>
      </c>
      <c r="AH84" s="3">
        <v>10</v>
      </c>
      <c r="AI84" s="3">
        <f t="shared" si="1"/>
        <v>1</v>
      </c>
      <c r="AJ84" s="3">
        <f t="shared" si="2"/>
        <v>0</v>
      </c>
      <c r="AK84" s="3">
        <f t="shared" si="3"/>
        <v>1</v>
      </c>
    </row>
    <row r="85" spans="2:37" x14ac:dyDescent="0.25">
      <c r="B85" s="2"/>
      <c r="D85" s="351" t="s">
        <v>57</v>
      </c>
      <c r="E85" s="351"/>
      <c r="F85" s="16" t="s">
        <v>500</v>
      </c>
      <c r="G85" s="16"/>
      <c r="H85" s="16"/>
      <c r="I85" s="16"/>
      <c r="J85" s="16"/>
      <c r="K85" s="16"/>
      <c r="L85" s="16"/>
      <c r="M85" s="16"/>
      <c r="O85" s="2"/>
      <c r="AE85" s="3" t="s">
        <v>57</v>
      </c>
      <c r="AF85" s="3">
        <v>11</v>
      </c>
      <c r="AG85" s="3">
        <f t="shared" si="0"/>
        <v>1</v>
      </c>
      <c r="AH85" s="3">
        <v>11</v>
      </c>
      <c r="AI85" s="3">
        <f t="shared" si="1"/>
        <v>0</v>
      </c>
      <c r="AJ85" s="3">
        <f t="shared" si="2"/>
        <v>0</v>
      </c>
      <c r="AK85" s="3">
        <f t="shared" si="3"/>
        <v>0</v>
      </c>
    </row>
    <row r="86" spans="2:37" x14ac:dyDescent="0.25">
      <c r="B86" s="2"/>
      <c r="D86" s="351" t="s">
        <v>58</v>
      </c>
      <c r="E86" s="351"/>
      <c r="F86" s="16" t="s">
        <v>500</v>
      </c>
      <c r="G86" s="16">
        <f>+H86-0.001</f>
        <v>5.8999999999999997E-2</v>
      </c>
      <c r="H86" s="16">
        <v>0.06</v>
      </c>
      <c r="I86" s="16">
        <f>+J86-0.001</f>
        <v>7.9000000000000001E-2</v>
      </c>
      <c r="J86" s="16">
        <v>0.08</v>
      </c>
      <c r="K86" s="16">
        <f>+L86-0.001</f>
        <v>9.9000000000000005E-2</v>
      </c>
      <c r="L86" s="16">
        <v>0.1</v>
      </c>
      <c r="M86" s="16"/>
      <c r="O86" s="2"/>
      <c r="AE86" s="3" t="s">
        <v>58</v>
      </c>
      <c r="AF86" s="65">
        <v>12</v>
      </c>
      <c r="AG86" s="3">
        <f t="shared" si="0"/>
        <v>1</v>
      </c>
      <c r="AH86" s="65">
        <v>12</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416" t="s">
        <v>2077</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4"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2074</v>
      </c>
      <c r="G97" s="335"/>
      <c r="H97" s="335"/>
      <c r="I97" s="335"/>
      <c r="J97" s="335"/>
      <c r="K97" s="335"/>
      <c r="L97" s="335"/>
      <c r="M97" s="335"/>
      <c r="O97" s="2"/>
    </row>
    <row r="98" spans="2:15" ht="42" customHeight="1" x14ac:dyDescent="0.25">
      <c r="B98" s="2"/>
      <c r="D98" s="350" t="s">
        <v>36</v>
      </c>
      <c r="E98" s="350"/>
      <c r="F98" s="335" t="s">
        <v>2075</v>
      </c>
      <c r="G98" s="335"/>
      <c r="H98" s="335"/>
      <c r="I98" s="335"/>
      <c r="J98" s="335"/>
      <c r="K98" s="335"/>
      <c r="L98" s="335"/>
      <c r="M98" s="335"/>
      <c r="O98" s="2"/>
    </row>
    <row r="99" spans="2:15" ht="3.95" customHeight="1" x14ac:dyDescent="0.25">
      <c r="B99" s="2"/>
      <c r="O99" s="2"/>
    </row>
    <row r="100" spans="2:15" ht="48.75" customHeight="1" x14ac:dyDescent="0.25">
      <c r="B100" s="2"/>
      <c r="D100" s="329" t="s">
        <v>62</v>
      </c>
      <c r="E100" s="330"/>
      <c r="F100" s="416" t="s">
        <v>2076</v>
      </c>
      <c r="G100" s="460"/>
      <c r="H100" s="460"/>
      <c r="I100" s="460"/>
      <c r="J100" s="460"/>
      <c r="K100" s="460"/>
      <c r="L100" s="460"/>
      <c r="M100" s="461"/>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317</v>
      </c>
      <c r="K103" s="21"/>
      <c r="O103" s="2"/>
    </row>
    <row r="104" spans="2:15" ht="27.75" customHeight="1" x14ac:dyDescent="0.25">
      <c r="B104" s="2"/>
      <c r="D104" s="322"/>
      <c r="E104" s="323"/>
      <c r="F104" s="19" t="s">
        <v>67</v>
      </c>
      <c r="G104" s="324" t="s">
        <v>898</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416" t="s">
        <v>102</v>
      </c>
      <c r="G106" s="417"/>
      <c r="H106" s="417"/>
      <c r="I106" s="417"/>
      <c r="J106" s="417"/>
      <c r="K106" s="417"/>
      <c r="L106" s="417"/>
      <c r="M106" s="418"/>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2004" priority="19">
      <formula>+IF($F$43="no",1,0)</formula>
    </cfRule>
  </conditionalFormatting>
  <conditionalFormatting sqref="F32:M33">
    <cfRule type="expression" dxfId="2003" priority="18">
      <formula>+IF($Q$30="NA",1,0)</formula>
    </cfRule>
  </conditionalFormatting>
  <conditionalFormatting sqref="F33:M33">
    <cfRule type="expression" dxfId="2002" priority="17">
      <formula>+IF($Q$33=0,1,0)</formula>
    </cfRule>
  </conditionalFormatting>
  <conditionalFormatting sqref="F47:M47">
    <cfRule type="expression" dxfId="2001" priority="16">
      <formula>+IF($Q$47=0,1,0)</formula>
    </cfRule>
  </conditionalFormatting>
  <conditionalFormatting sqref="F73:G73">
    <cfRule type="cellIs" dxfId="2000" priority="14" operator="equal">
      <formula>"optimo"</formula>
    </cfRule>
    <cfRule type="cellIs" dxfId="1999" priority="15" operator="equal">
      <formula>"critico"</formula>
    </cfRule>
  </conditionalFormatting>
  <conditionalFormatting sqref="H73:I73">
    <cfRule type="cellIs" dxfId="1998" priority="12" operator="equal">
      <formula>"Adecuado"</formula>
    </cfRule>
    <cfRule type="cellIs" dxfId="1997" priority="13" operator="equal">
      <formula>"en riesgo"</formula>
    </cfRule>
  </conditionalFormatting>
  <conditionalFormatting sqref="J73:K73">
    <cfRule type="cellIs" dxfId="1996" priority="10" operator="equal">
      <formula>"Adecuado"</formula>
    </cfRule>
    <cfRule type="cellIs" dxfId="1995" priority="11" operator="equal">
      <formula>"en riesgo"</formula>
    </cfRule>
  </conditionalFormatting>
  <conditionalFormatting sqref="L73:M73">
    <cfRule type="cellIs" dxfId="1994" priority="8" operator="equal">
      <formula>"optimo"</formula>
    </cfRule>
    <cfRule type="cellIs" dxfId="1993" priority="9" operator="equal">
      <formula>"critico"</formula>
    </cfRule>
  </conditionalFormatting>
  <conditionalFormatting sqref="F75:M86">
    <cfRule type="expression" dxfId="1992" priority="7">
      <formula>+IF($AK75=0,1)</formula>
    </cfRule>
  </conditionalFormatting>
  <conditionalFormatting sqref="F103:G104">
    <cfRule type="expression" dxfId="1991" priority="6">
      <formula>+IF($G$102="No",1,0)</formula>
    </cfRule>
  </conditionalFormatting>
  <conditionalFormatting sqref="F51">
    <cfRule type="expression" dxfId="1990" priority="5">
      <formula>+IF($F$43="no",1,0)</formula>
    </cfRule>
  </conditionalFormatting>
  <conditionalFormatting sqref="I51">
    <cfRule type="expression" dxfId="1989" priority="4">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7">
    <tabColor rgb="FF0070C0"/>
  </sheetPr>
  <dimension ref="B1:AV113"/>
  <sheetViews>
    <sheetView topLeftCell="A40" zoomScaleNormal="100" workbookViewId="0">
      <selection activeCell="F61" sqref="F61:M61"/>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318</v>
      </c>
      <c r="O10" s="2"/>
    </row>
    <row r="11" spans="2:24" ht="3.95" customHeight="1" x14ac:dyDescent="0.25">
      <c r="B11" s="2"/>
      <c r="D11" s="6"/>
      <c r="O11" s="2"/>
    </row>
    <row r="12" spans="2:24" ht="36" customHeight="1" x14ac:dyDescent="0.25">
      <c r="B12" s="2"/>
      <c r="D12" s="329" t="s">
        <v>5</v>
      </c>
      <c r="E12" s="330"/>
      <c r="F12" s="331" t="s">
        <v>319</v>
      </c>
      <c r="G12" s="332"/>
      <c r="H12" s="332"/>
      <c r="I12" s="332"/>
      <c r="J12" s="332"/>
      <c r="K12" s="332"/>
      <c r="L12" s="332"/>
      <c r="M12" s="333"/>
      <c r="O12" s="2"/>
      <c r="W12" s="3" t="str">
        <f>+F23</f>
        <v>Bimestral</v>
      </c>
      <c r="X12" s="3" t="str">
        <f>+F71</f>
        <v>Abril</v>
      </c>
    </row>
    <row r="13" spans="2:24" ht="3.95" customHeight="1" x14ac:dyDescent="0.25">
      <c r="B13" s="2"/>
      <c r="O13" s="2"/>
    </row>
    <row r="14" spans="2:24" ht="38.25" customHeight="1" x14ac:dyDescent="0.25">
      <c r="B14" s="2"/>
      <c r="D14" s="329" t="s">
        <v>6</v>
      </c>
      <c r="E14" s="330"/>
      <c r="F14" s="331" t="s">
        <v>989</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1721</v>
      </c>
      <c r="G35" s="331" t="s">
        <v>1598</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990</v>
      </c>
      <c r="G59" s="335"/>
      <c r="H59" s="335"/>
      <c r="I59" s="335"/>
      <c r="J59" s="335"/>
      <c r="K59" s="335"/>
      <c r="L59" s="335"/>
      <c r="M59" s="335"/>
      <c r="O59" s="2"/>
    </row>
    <row r="60" spans="2:15" ht="27.75" customHeight="1" x14ac:dyDescent="0.25">
      <c r="B60" s="2"/>
      <c r="D60" s="350" t="s">
        <v>35</v>
      </c>
      <c r="E60" s="350"/>
      <c r="F60" s="335" t="s">
        <v>991</v>
      </c>
      <c r="G60" s="335"/>
      <c r="H60" s="335"/>
      <c r="I60" s="335"/>
      <c r="J60" s="335"/>
      <c r="K60" s="335"/>
      <c r="L60" s="335"/>
      <c r="M60" s="335"/>
      <c r="O60" s="2"/>
    </row>
    <row r="61" spans="2:15" ht="27.75" customHeight="1" x14ac:dyDescent="0.25">
      <c r="B61" s="2"/>
      <c r="D61" s="350" t="s">
        <v>36</v>
      </c>
      <c r="E61" s="350"/>
      <c r="F61" s="335" t="s">
        <v>992</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0.499</v>
      </c>
      <c r="H78" s="16">
        <v>0.5</v>
      </c>
      <c r="I78" s="16">
        <v>0.69899999999999995</v>
      </c>
      <c r="J78" s="16">
        <v>0.7</v>
      </c>
      <c r="K78" s="16">
        <v>0.999</v>
      </c>
      <c r="L78" s="16" t="s">
        <v>500</v>
      </c>
      <c r="M78" s="16">
        <v>1</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0.499</v>
      </c>
      <c r="H80" s="16">
        <v>0.5</v>
      </c>
      <c r="I80" s="16">
        <v>0.69899999999999995</v>
      </c>
      <c r="J80" s="16">
        <v>0.7</v>
      </c>
      <c r="K80" s="16">
        <v>0.999</v>
      </c>
      <c r="L80" s="16" t="s">
        <v>500</v>
      </c>
      <c r="M80" s="16">
        <v>1</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0.499</v>
      </c>
      <c r="H82" s="16">
        <v>0.5</v>
      </c>
      <c r="I82" s="16">
        <v>0.69899999999999995</v>
      </c>
      <c r="J82" s="16">
        <v>0.7</v>
      </c>
      <c r="K82" s="16">
        <v>0.999</v>
      </c>
      <c r="L82" s="16" t="s">
        <v>500</v>
      </c>
      <c r="M82" s="16">
        <v>1</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0.499</v>
      </c>
      <c r="H84" s="16">
        <v>0.5</v>
      </c>
      <c r="I84" s="16">
        <v>0.69899999999999995</v>
      </c>
      <c r="J84" s="16">
        <v>0.7</v>
      </c>
      <c r="K84" s="16">
        <v>0.999</v>
      </c>
      <c r="L84" s="16" t="s">
        <v>500</v>
      </c>
      <c r="M84" s="16">
        <v>1</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0.499</v>
      </c>
      <c r="H86" s="16">
        <v>0.5</v>
      </c>
      <c r="I86" s="16">
        <v>0.69899999999999995</v>
      </c>
      <c r="J86" s="16">
        <v>0.7</v>
      </c>
      <c r="K86" s="16">
        <v>0.999</v>
      </c>
      <c r="L86" s="16" t="s">
        <v>500</v>
      </c>
      <c r="M86" s="16">
        <v>1</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897</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993</v>
      </c>
      <c r="G97" s="335"/>
      <c r="H97" s="335"/>
      <c r="I97" s="335"/>
      <c r="J97" s="335"/>
      <c r="K97" s="335"/>
      <c r="L97" s="335"/>
      <c r="M97" s="335"/>
      <c r="O97" s="2"/>
    </row>
    <row r="98" spans="2:15" ht="42" customHeight="1" x14ac:dyDescent="0.25">
      <c r="B98" s="2"/>
      <c r="D98" s="350" t="s">
        <v>36</v>
      </c>
      <c r="E98" s="350"/>
      <c r="F98" s="335" t="s">
        <v>994</v>
      </c>
      <c r="G98" s="335"/>
      <c r="H98" s="335"/>
      <c r="I98" s="335"/>
      <c r="J98" s="335"/>
      <c r="K98" s="335"/>
      <c r="L98" s="335"/>
      <c r="M98" s="335"/>
      <c r="O98" s="2"/>
    </row>
    <row r="99" spans="2:15" ht="3.95" customHeight="1" x14ac:dyDescent="0.25">
      <c r="B99" s="2"/>
      <c r="O99" s="2"/>
    </row>
    <row r="100" spans="2:15" ht="110.25" customHeight="1" x14ac:dyDescent="0.25">
      <c r="B100" s="2"/>
      <c r="D100" s="329" t="s">
        <v>62</v>
      </c>
      <c r="E100" s="330"/>
      <c r="F100" s="331" t="s">
        <v>899</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318</v>
      </c>
      <c r="K103" s="21"/>
      <c r="O103" s="2"/>
    </row>
    <row r="104" spans="2:15" ht="27.75" customHeight="1" x14ac:dyDescent="0.25">
      <c r="B104" s="2"/>
      <c r="D104" s="322"/>
      <c r="E104" s="323"/>
      <c r="F104" s="19" t="s">
        <v>67</v>
      </c>
      <c r="G104" s="324" t="s">
        <v>900</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88" priority="31">
      <formula>+IF($F$43="no",1,0)</formula>
    </cfRule>
  </conditionalFormatting>
  <conditionalFormatting sqref="F32:M33">
    <cfRule type="expression" dxfId="1987" priority="30">
      <formula>+IF($Q$30="NA",1,0)</formula>
    </cfRule>
  </conditionalFormatting>
  <conditionalFormatting sqref="F33:M33">
    <cfRule type="expression" dxfId="1986" priority="29">
      <formula>+IF($Q$33=0,1,0)</formula>
    </cfRule>
  </conditionalFormatting>
  <conditionalFormatting sqref="F47:M47">
    <cfRule type="expression" dxfId="1985" priority="28">
      <formula>+IF($Q$47=0,1,0)</formula>
    </cfRule>
  </conditionalFormatting>
  <conditionalFormatting sqref="F73:G73">
    <cfRule type="cellIs" dxfId="1984" priority="19" operator="equal">
      <formula>"optimo"</formula>
    </cfRule>
    <cfRule type="cellIs" dxfId="1983" priority="20" operator="equal">
      <formula>"critico"</formula>
    </cfRule>
  </conditionalFormatting>
  <conditionalFormatting sqref="H73:I73">
    <cfRule type="cellIs" dxfId="1982" priority="17" operator="equal">
      <formula>"Adecuado"</formula>
    </cfRule>
    <cfRule type="cellIs" dxfId="1981" priority="18" operator="equal">
      <formula>"en riesgo"</formula>
    </cfRule>
  </conditionalFormatting>
  <conditionalFormatting sqref="J73:K73">
    <cfRule type="cellIs" dxfId="1980" priority="15" operator="equal">
      <formula>"Adecuado"</formula>
    </cfRule>
    <cfRule type="cellIs" dxfId="1979" priority="16" operator="equal">
      <formula>"en riesgo"</formula>
    </cfRule>
  </conditionalFormatting>
  <conditionalFormatting sqref="L73:M73">
    <cfRule type="cellIs" dxfId="1978" priority="13" operator="equal">
      <formula>"optimo"</formula>
    </cfRule>
    <cfRule type="cellIs" dxfId="1977" priority="14" operator="equal">
      <formula>"critico"</formula>
    </cfRule>
  </conditionalFormatting>
  <conditionalFormatting sqref="F75:M86">
    <cfRule type="expression" dxfId="1976" priority="12">
      <formula>+IF($AK75=0,1)</formula>
    </cfRule>
  </conditionalFormatting>
  <conditionalFormatting sqref="F103:G104">
    <cfRule type="expression" dxfId="1975" priority="11">
      <formula>+IF($G$102="No",1,0)</formula>
    </cfRule>
  </conditionalFormatting>
  <conditionalFormatting sqref="F51">
    <cfRule type="expression" dxfId="1974" priority="10">
      <formula>+IF($F$43="no",1,0)</formula>
    </cfRule>
  </conditionalFormatting>
  <conditionalFormatting sqref="I51">
    <cfRule type="expression" dxfId="1973"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8">
    <tabColor rgb="FF0070C0"/>
  </sheetPr>
  <dimension ref="B1:AV113"/>
  <sheetViews>
    <sheetView topLeftCell="A37" zoomScaleNormal="100" workbookViewId="0"/>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320</v>
      </c>
      <c r="O10" s="2"/>
    </row>
    <row r="11" spans="2:24" ht="3.95" customHeight="1" x14ac:dyDescent="0.25">
      <c r="B11" s="2"/>
      <c r="D11" s="6"/>
      <c r="O11" s="2"/>
    </row>
    <row r="12" spans="2:24" ht="36" customHeight="1" x14ac:dyDescent="0.25">
      <c r="B12" s="2"/>
      <c r="D12" s="329" t="s">
        <v>5</v>
      </c>
      <c r="E12" s="330"/>
      <c r="F12" s="331" t="s">
        <v>321</v>
      </c>
      <c r="G12" s="332"/>
      <c r="H12" s="332"/>
      <c r="I12" s="332"/>
      <c r="J12" s="332"/>
      <c r="K12" s="332"/>
      <c r="L12" s="332"/>
      <c r="M12" s="333"/>
      <c r="O12" s="2"/>
      <c r="W12" s="3" t="str">
        <f>+F23</f>
        <v>Bimestral</v>
      </c>
      <c r="X12" s="3" t="str">
        <f>+F71</f>
        <v>Junio</v>
      </c>
    </row>
    <row r="13" spans="2:24" ht="3.95" customHeight="1" x14ac:dyDescent="0.25">
      <c r="B13" s="2"/>
      <c r="O13" s="2"/>
    </row>
    <row r="14" spans="2:24" ht="38.25" customHeight="1" x14ac:dyDescent="0.25">
      <c r="B14" s="2"/>
      <c r="D14" s="329" t="s">
        <v>6</v>
      </c>
      <c r="E14" s="330"/>
      <c r="F14" s="331" t="s">
        <v>986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0.8</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921</v>
      </c>
      <c r="K24" s="328" t="s">
        <v>16</v>
      </c>
      <c r="L24" s="328"/>
      <c r="M24" s="9" t="s">
        <v>496</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790</v>
      </c>
      <c r="G49" s="331" t="s">
        <v>719</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2120</v>
      </c>
      <c r="G59" s="335"/>
      <c r="H59" s="335"/>
      <c r="I59" s="335"/>
      <c r="J59" s="335"/>
      <c r="K59" s="335"/>
      <c r="L59" s="335"/>
      <c r="M59" s="335"/>
      <c r="O59" s="2"/>
    </row>
    <row r="60" spans="2:15" ht="27.75" customHeight="1" x14ac:dyDescent="0.25">
      <c r="B60" s="2"/>
      <c r="D60" s="350" t="s">
        <v>35</v>
      </c>
      <c r="E60" s="350"/>
      <c r="F60" s="335" t="s">
        <v>987</v>
      </c>
      <c r="G60" s="335"/>
      <c r="H60" s="335"/>
      <c r="I60" s="335"/>
      <c r="J60" s="335"/>
      <c r="K60" s="335"/>
      <c r="L60" s="335"/>
      <c r="M60" s="335"/>
      <c r="O60" s="2"/>
    </row>
    <row r="61" spans="2:15" ht="27.75" customHeight="1" x14ac:dyDescent="0.25">
      <c r="B61" s="2"/>
      <c r="D61" s="350" t="s">
        <v>36</v>
      </c>
      <c r="E61" s="350"/>
      <c r="F61" s="335" t="s">
        <v>2117</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50</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0.64900000000000002</v>
      </c>
      <c r="H78" s="16">
        <v>0.65</v>
      </c>
      <c r="I78" s="16">
        <v>0.749</v>
      </c>
      <c r="J78" s="16">
        <v>0.75</v>
      </c>
      <c r="K78" s="16">
        <v>0.79900000000000004</v>
      </c>
      <c r="L78" s="16">
        <v>0.8</v>
      </c>
      <c r="M78" s="16" t="s">
        <v>500</v>
      </c>
      <c r="O78" s="2"/>
      <c r="AE78" s="3" t="s">
        <v>48</v>
      </c>
      <c r="AF78" s="3">
        <v>4</v>
      </c>
      <c r="AG78" s="3">
        <f t="shared" si="0"/>
        <v>1</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0.64900000000000002</v>
      </c>
      <c r="H80" s="16">
        <v>0.65</v>
      </c>
      <c r="I80" s="16">
        <v>0.749</v>
      </c>
      <c r="J80" s="16">
        <v>0.75</v>
      </c>
      <c r="K80" s="16">
        <v>0.79900000000000004</v>
      </c>
      <c r="L80" s="16">
        <v>0.8</v>
      </c>
      <c r="M80" s="16" t="s">
        <v>500</v>
      </c>
      <c r="O80" s="2"/>
      <c r="AE80" s="3" t="s">
        <v>50</v>
      </c>
      <c r="AF80" s="3">
        <v>6</v>
      </c>
      <c r="AG80" s="3">
        <f t="shared" si="0"/>
        <v>1</v>
      </c>
      <c r="AH80" s="3">
        <f>+IF(AG80=0,0,IF(AG80=1,(SUM($AG$75:AG80)-1),1))</f>
        <v>2</v>
      </c>
      <c r="AI80" s="3">
        <f t="shared" si="1"/>
        <v>1</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0.64900000000000002</v>
      </c>
      <c r="H82" s="16">
        <v>0.65</v>
      </c>
      <c r="I82" s="16">
        <v>0.749</v>
      </c>
      <c r="J82" s="16">
        <v>0.75</v>
      </c>
      <c r="K82" s="16">
        <v>0.79900000000000004</v>
      </c>
      <c r="L82" s="16">
        <v>0.8</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0.64900000000000002</v>
      </c>
      <c r="H84" s="16">
        <v>0.65</v>
      </c>
      <c r="I84" s="16">
        <v>0.749</v>
      </c>
      <c r="J84" s="16">
        <v>0.75</v>
      </c>
      <c r="K84" s="16">
        <v>0.79900000000000004</v>
      </c>
      <c r="L84" s="16">
        <v>0.8</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0.64900000000000002</v>
      </c>
      <c r="H86" s="16">
        <v>0.65</v>
      </c>
      <c r="I86" s="16">
        <v>0.749</v>
      </c>
      <c r="J86" s="16">
        <v>0.75</v>
      </c>
      <c r="K86" s="16">
        <v>0.79900000000000004</v>
      </c>
      <c r="L86" s="16">
        <v>0.8</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901</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988</v>
      </c>
      <c r="G97" s="335"/>
      <c r="H97" s="335"/>
      <c r="I97" s="335"/>
      <c r="J97" s="335"/>
      <c r="K97" s="335"/>
      <c r="L97" s="335"/>
      <c r="M97" s="335"/>
      <c r="O97" s="2"/>
    </row>
    <row r="98" spans="2:15" ht="42" customHeight="1" x14ac:dyDescent="0.25">
      <c r="B98" s="2"/>
      <c r="D98" s="350" t="s">
        <v>36</v>
      </c>
      <c r="E98" s="350"/>
      <c r="F98" s="335" t="s">
        <v>988</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902</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Coordinador(a) Centro Zonal</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72" priority="31">
      <formula>+IF($F$43="no",1,0)</formula>
    </cfRule>
  </conditionalFormatting>
  <conditionalFormatting sqref="F32:M33">
    <cfRule type="expression" dxfId="1971" priority="30">
      <formula>+IF($Q$30="NA",1,0)</formula>
    </cfRule>
  </conditionalFormatting>
  <conditionalFormatting sqref="F33:M33">
    <cfRule type="expression" dxfId="1970" priority="29">
      <formula>+IF($Q$33=0,1,0)</formula>
    </cfRule>
  </conditionalFormatting>
  <conditionalFormatting sqref="F47:M47">
    <cfRule type="expression" dxfId="1969" priority="28">
      <formula>+IF($Q$47=0,1,0)</formula>
    </cfRule>
  </conditionalFormatting>
  <conditionalFormatting sqref="F73:G73">
    <cfRule type="cellIs" dxfId="1968" priority="19" operator="equal">
      <formula>"optimo"</formula>
    </cfRule>
    <cfRule type="cellIs" dxfId="1967" priority="20" operator="equal">
      <formula>"critico"</formula>
    </cfRule>
  </conditionalFormatting>
  <conditionalFormatting sqref="H73:I73">
    <cfRule type="cellIs" dxfId="1966" priority="17" operator="equal">
      <formula>"Adecuado"</formula>
    </cfRule>
    <cfRule type="cellIs" dxfId="1965" priority="18" operator="equal">
      <formula>"en riesgo"</formula>
    </cfRule>
  </conditionalFormatting>
  <conditionalFormatting sqref="J73:K73">
    <cfRule type="cellIs" dxfId="1964" priority="15" operator="equal">
      <formula>"Adecuado"</formula>
    </cfRule>
    <cfRule type="cellIs" dxfId="1963" priority="16" operator="equal">
      <formula>"en riesgo"</formula>
    </cfRule>
  </conditionalFormatting>
  <conditionalFormatting sqref="L73:M73">
    <cfRule type="cellIs" dxfId="1962" priority="13" operator="equal">
      <formula>"optimo"</formula>
    </cfRule>
    <cfRule type="cellIs" dxfId="1961" priority="14" operator="equal">
      <formula>"critico"</formula>
    </cfRule>
  </conditionalFormatting>
  <conditionalFormatting sqref="F75:M86">
    <cfRule type="expression" dxfId="1960" priority="12">
      <formula>+IF($AK75=0,1)</formula>
    </cfRule>
  </conditionalFormatting>
  <conditionalFormatting sqref="F103:G104">
    <cfRule type="expression" dxfId="1959" priority="11">
      <formula>+IF($G$102="No",1,0)</formula>
    </cfRule>
  </conditionalFormatting>
  <conditionalFormatting sqref="F51">
    <cfRule type="expression" dxfId="1958" priority="10">
      <formula>+IF($F$43="no",1,0)</formula>
    </cfRule>
  </conditionalFormatting>
  <conditionalFormatting sqref="I51">
    <cfRule type="expression" dxfId="1957"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9">
    <tabColor rgb="FF0070C0"/>
  </sheetPr>
  <dimension ref="B1:AV113"/>
  <sheetViews>
    <sheetView zoomScaleNormal="100" workbookViewId="0">
      <selection activeCell="F12" sqref="F12:M12"/>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322</v>
      </c>
      <c r="O10" s="2"/>
    </row>
    <row r="11" spans="2:24" ht="3.95" customHeight="1" x14ac:dyDescent="0.25">
      <c r="B11" s="2"/>
      <c r="D11" s="6"/>
      <c r="O11" s="2"/>
    </row>
    <row r="12" spans="2:24" ht="36" customHeight="1" x14ac:dyDescent="0.25">
      <c r="B12" s="2"/>
      <c r="D12" s="329" t="s">
        <v>5</v>
      </c>
      <c r="E12" s="330"/>
      <c r="F12" s="331" t="s">
        <v>323</v>
      </c>
      <c r="G12" s="332"/>
      <c r="H12" s="332"/>
      <c r="I12" s="332"/>
      <c r="J12" s="332"/>
      <c r="K12" s="332"/>
      <c r="L12" s="332"/>
      <c r="M12" s="333"/>
      <c r="O12" s="2"/>
      <c r="W12" s="3" t="str">
        <f>+F23</f>
        <v>Bimestral</v>
      </c>
      <c r="X12" s="3" t="str">
        <f>+F71</f>
        <v>Abril</v>
      </c>
    </row>
    <row r="13" spans="2:24" ht="3.95" customHeight="1" x14ac:dyDescent="0.25">
      <c r="B13" s="2"/>
      <c r="O13" s="2"/>
    </row>
    <row r="14" spans="2:24" ht="38.25" customHeight="1" x14ac:dyDescent="0.25">
      <c r="B14" s="2"/>
      <c r="D14" s="329" t="s">
        <v>6</v>
      </c>
      <c r="E14" s="330"/>
      <c r="F14" s="331" t="s">
        <v>958</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v>0.81</v>
      </c>
      <c r="G22" s="328" t="s">
        <v>9</v>
      </c>
      <c r="H22" s="328"/>
      <c r="I22" s="17">
        <v>0.85</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2</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2119</v>
      </c>
      <c r="G59" s="335"/>
      <c r="H59" s="335"/>
      <c r="I59" s="335"/>
      <c r="J59" s="335"/>
      <c r="K59" s="335"/>
      <c r="L59" s="335"/>
      <c r="M59" s="335"/>
      <c r="O59" s="2"/>
    </row>
    <row r="60" spans="2:15" ht="27.75" customHeight="1" x14ac:dyDescent="0.25">
      <c r="B60" s="2"/>
      <c r="D60" s="350" t="s">
        <v>35</v>
      </c>
      <c r="E60" s="350"/>
      <c r="F60" s="335" t="s">
        <v>959</v>
      </c>
      <c r="G60" s="335"/>
      <c r="H60" s="335"/>
      <c r="I60" s="335"/>
      <c r="J60" s="335"/>
      <c r="K60" s="335"/>
      <c r="L60" s="335"/>
      <c r="M60" s="335"/>
      <c r="O60" s="2"/>
    </row>
    <row r="61" spans="2:15" ht="27.75" customHeight="1" x14ac:dyDescent="0.25">
      <c r="B61" s="2"/>
      <c r="D61" s="350" t="s">
        <v>36</v>
      </c>
      <c r="E61" s="350"/>
      <c r="F61" s="335" t="s">
        <v>2118</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0.65900000000000003</v>
      </c>
      <c r="H78" s="16">
        <v>0.66</v>
      </c>
      <c r="I78" s="16">
        <v>0.75900000000000001</v>
      </c>
      <c r="J78" s="16">
        <v>0.76</v>
      </c>
      <c r="K78" s="16">
        <v>0.84899999999999998</v>
      </c>
      <c r="L78" s="16">
        <v>0.85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0.65900000000000003</v>
      </c>
      <c r="H80" s="16">
        <v>0.66</v>
      </c>
      <c r="I80" s="16">
        <v>0.75900000000000001</v>
      </c>
      <c r="J80" s="16">
        <v>0.76</v>
      </c>
      <c r="K80" s="16">
        <v>0.84899999999999998</v>
      </c>
      <c r="L80" s="16">
        <v>0.85</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0.65900000000000003</v>
      </c>
      <c r="H82" s="16">
        <v>0.66</v>
      </c>
      <c r="I82" s="16">
        <v>0.75900000000000001</v>
      </c>
      <c r="J82" s="16">
        <v>0.76</v>
      </c>
      <c r="K82" s="16">
        <v>0.84899999999999998</v>
      </c>
      <c r="L82" s="16">
        <v>0.85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0.65900000000000003</v>
      </c>
      <c r="H84" s="16">
        <v>0.66</v>
      </c>
      <c r="I84" s="16">
        <v>0.75900000000000001</v>
      </c>
      <c r="J84" s="16">
        <v>0.76</v>
      </c>
      <c r="K84" s="16">
        <v>0.84899999999999998</v>
      </c>
      <c r="L84" s="16">
        <v>0.85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0.65900000000000003</v>
      </c>
      <c r="H86" s="16">
        <v>0.66</v>
      </c>
      <c r="I86" s="16">
        <v>0.75900000000000001</v>
      </c>
      <c r="J86" s="16">
        <v>0.76</v>
      </c>
      <c r="K86" s="16">
        <v>0.84899999999999998</v>
      </c>
      <c r="L86" s="16">
        <v>0.85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96.75" customHeight="1" x14ac:dyDescent="0.25">
      <c r="B88" s="2"/>
      <c r="D88" s="329" t="s">
        <v>59</v>
      </c>
      <c r="E88" s="330"/>
      <c r="F88" s="331" t="s">
        <v>912</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960</v>
      </c>
      <c r="G97" s="335"/>
      <c r="H97" s="335"/>
      <c r="I97" s="335"/>
      <c r="J97" s="335"/>
      <c r="K97" s="335"/>
      <c r="L97" s="335"/>
      <c r="M97" s="335"/>
      <c r="O97" s="2"/>
    </row>
    <row r="98" spans="2:15" ht="42" customHeight="1" x14ac:dyDescent="0.25">
      <c r="B98" s="2"/>
      <c r="D98" s="350" t="s">
        <v>36</v>
      </c>
      <c r="E98" s="350"/>
      <c r="F98" s="335" t="s">
        <v>960</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24"/>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1</v>
      </c>
      <c r="K102" s="20"/>
      <c r="O102" s="2"/>
    </row>
    <row r="103" spans="2:15" ht="19.5" customHeight="1" x14ac:dyDescent="0.25">
      <c r="B103" s="2"/>
      <c r="D103" s="322"/>
      <c r="E103" s="323"/>
      <c r="F103" s="19" t="s">
        <v>66</v>
      </c>
      <c r="G103" s="4" t="s">
        <v>324</v>
      </c>
      <c r="K103" s="21"/>
      <c r="O103" s="2"/>
    </row>
    <row r="104" spans="2:15" ht="27.75" customHeight="1" x14ac:dyDescent="0.25">
      <c r="B104" s="2"/>
      <c r="D104" s="322"/>
      <c r="E104" s="323"/>
      <c r="F104" s="19" t="s">
        <v>67</v>
      </c>
      <c r="G104" s="324" t="s">
        <v>913</v>
      </c>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56" priority="31">
      <formula>+IF($F$43="no",1,0)</formula>
    </cfRule>
  </conditionalFormatting>
  <conditionalFormatting sqref="F32:M33">
    <cfRule type="expression" dxfId="1955" priority="30">
      <formula>+IF($Q$30="NA",1,0)</formula>
    </cfRule>
  </conditionalFormatting>
  <conditionalFormatting sqref="F33:M33">
    <cfRule type="expression" dxfId="1954" priority="29">
      <formula>+IF($Q$33=0,1,0)</formula>
    </cfRule>
  </conditionalFormatting>
  <conditionalFormatting sqref="F47:M47">
    <cfRule type="expression" dxfId="1953" priority="28">
      <formula>+IF($Q$47=0,1,0)</formula>
    </cfRule>
  </conditionalFormatting>
  <conditionalFormatting sqref="F73:G73">
    <cfRule type="cellIs" dxfId="1952" priority="19" operator="equal">
      <formula>"optimo"</formula>
    </cfRule>
    <cfRule type="cellIs" dxfId="1951" priority="20" operator="equal">
      <formula>"critico"</formula>
    </cfRule>
  </conditionalFormatting>
  <conditionalFormatting sqref="H73:I73">
    <cfRule type="cellIs" dxfId="1950" priority="17" operator="equal">
      <formula>"Adecuado"</formula>
    </cfRule>
    <cfRule type="cellIs" dxfId="1949" priority="18" operator="equal">
      <formula>"en riesgo"</formula>
    </cfRule>
  </conditionalFormatting>
  <conditionalFormatting sqref="J73:K73">
    <cfRule type="cellIs" dxfId="1948" priority="15" operator="equal">
      <formula>"Adecuado"</formula>
    </cfRule>
    <cfRule type="cellIs" dxfId="1947" priority="16" operator="equal">
      <formula>"en riesgo"</formula>
    </cfRule>
  </conditionalFormatting>
  <conditionalFormatting sqref="L73:M73">
    <cfRule type="cellIs" dxfId="1946" priority="13" operator="equal">
      <formula>"optimo"</formula>
    </cfRule>
    <cfRule type="cellIs" dxfId="1945" priority="14" operator="equal">
      <formula>"critico"</formula>
    </cfRule>
  </conditionalFormatting>
  <conditionalFormatting sqref="F75:M86">
    <cfRule type="expression" dxfId="1944" priority="12">
      <formula>+IF($AK75=0,1)</formula>
    </cfRule>
  </conditionalFormatting>
  <conditionalFormatting sqref="F103:G104">
    <cfRule type="expression" dxfId="1943" priority="11">
      <formula>+IF($G$102="No",1,0)</formula>
    </cfRule>
  </conditionalFormatting>
  <conditionalFormatting sqref="F51">
    <cfRule type="expression" dxfId="1942" priority="10">
      <formula>+IF($F$43="no",1,0)</formula>
    </cfRule>
  </conditionalFormatting>
  <conditionalFormatting sqref="I51">
    <cfRule type="expression" dxfId="1941"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0">
    <tabColor rgb="FF0070C0"/>
  </sheetPr>
  <dimension ref="B1:AV113"/>
  <sheetViews>
    <sheetView topLeftCell="A37"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324</v>
      </c>
      <c r="O10" s="2"/>
    </row>
    <row r="11" spans="2:24" ht="3.95" customHeight="1" x14ac:dyDescent="0.25">
      <c r="B11" s="2"/>
      <c r="D11" s="6"/>
      <c r="O11" s="2"/>
    </row>
    <row r="12" spans="2:24" ht="36" customHeight="1" x14ac:dyDescent="0.25">
      <c r="B12" s="2"/>
      <c r="D12" s="329" t="s">
        <v>5</v>
      </c>
      <c r="E12" s="330"/>
      <c r="F12" s="331" t="s">
        <v>325</v>
      </c>
      <c r="G12" s="332"/>
      <c r="H12" s="332"/>
      <c r="I12" s="332"/>
      <c r="J12" s="332"/>
      <c r="K12" s="332"/>
      <c r="L12" s="332"/>
      <c r="M12" s="333"/>
      <c r="O12" s="2"/>
      <c r="W12" s="3" t="str">
        <f>+F23</f>
        <v>Trimestral</v>
      </c>
      <c r="X12" s="3" t="str">
        <f>+F71</f>
        <v>Marzo</v>
      </c>
    </row>
    <row r="13" spans="2:24" ht="3.95" customHeight="1" x14ac:dyDescent="0.25">
      <c r="B13" s="2"/>
      <c r="O13" s="2"/>
    </row>
    <row r="14" spans="2:24" ht="38.25" customHeight="1" x14ac:dyDescent="0.25">
      <c r="B14" s="2"/>
      <c r="D14" s="329" t="s">
        <v>6</v>
      </c>
      <c r="E14" s="330"/>
      <c r="F14" s="331" t="s">
        <v>946</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71</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1721</v>
      </c>
      <c r="G35" s="331" t="s">
        <v>1598</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947</v>
      </c>
      <c r="G59" s="335"/>
      <c r="H59" s="335"/>
      <c r="I59" s="335"/>
      <c r="J59" s="335"/>
      <c r="K59" s="335"/>
      <c r="L59" s="335"/>
      <c r="M59" s="335"/>
      <c r="O59" s="2"/>
    </row>
    <row r="60" spans="2:15" ht="27.75" customHeight="1" x14ac:dyDescent="0.25">
      <c r="B60" s="2"/>
      <c r="D60" s="350" t="s">
        <v>35</v>
      </c>
      <c r="E60" s="350"/>
      <c r="F60" s="335" t="s">
        <v>948</v>
      </c>
      <c r="G60" s="335"/>
      <c r="H60" s="335"/>
      <c r="I60" s="335"/>
      <c r="J60" s="335"/>
      <c r="K60" s="335"/>
      <c r="L60" s="335"/>
      <c r="M60" s="335"/>
      <c r="O60" s="2"/>
    </row>
    <row r="61" spans="2:15" ht="27.75" customHeight="1" x14ac:dyDescent="0.25">
      <c r="B61" s="2"/>
      <c r="D61" s="350" t="s">
        <v>36</v>
      </c>
      <c r="E61" s="350"/>
      <c r="F61" s="335" t="s">
        <v>949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3</v>
      </c>
    </row>
    <row r="70" spans="2:37" ht="3.95" customHeight="1" x14ac:dyDescent="0.25">
      <c r="B70" s="2"/>
      <c r="D70" s="7"/>
      <c r="E70" s="7"/>
      <c r="O70" s="2"/>
    </row>
    <row r="71" spans="2:37" ht="18.75" customHeight="1" x14ac:dyDescent="0.25">
      <c r="B71" s="2"/>
      <c r="D71" s="334" t="s">
        <v>39</v>
      </c>
      <c r="E71" s="334"/>
      <c r="F71" s="4" t="s">
        <v>47</v>
      </c>
      <c r="G71" s="3">
        <v>3</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v>0.59899999999999998</v>
      </c>
      <c r="H77" s="16">
        <v>0.6</v>
      </c>
      <c r="I77" s="16">
        <v>0.79900000000000004</v>
      </c>
      <c r="J77" s="16">
        <v>0.8</v>
      </c>
      <c r="K77" s="16">
        <v>0.999</v>
      </c>
      <c r="L77" s="16" t="s">
        <v>500</v>
      </c>
      <c r="M77" s="16">
        <v>1</v>
      </c>
      <c r="O77" s="2"/>
      <c r="AE77" s="3" t="s">
        <v>47</v>
      </c>
      <c r="AF77" s="3">
        <v>3</v>
      </c>
      <c r="AG77" s="3">
        <f t="shared" si="0"/>
        <v>1</v>
      </c>
      <c r="AH77" s="3">
        <f>+IF(AG77=0,0,IF(AG77=1,(SUM($AG$75:AG77)-1),1))</f>
        <v>0</v>
      </c>
      <c r="AI77" s="3">
        <f t="shared" si="1"/>
        <v>0</v>
      </c>
      <c r="AJ77" s="3">
        <f t="shared" si="2"/>
        <v>1</v>
      </c>
      <c r="AK77" s="3">
        <f t="shared" si="3"/>
        <v>1</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1</v>
      </c>
      <c r="AH78" s="3">
        <f>+IF(AG78=0,0,IF(AG78=1,(SUM($AG$75:AG78)-1),1))</f>
        <v>1</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2</v>
      </c>
      <c r="AI79" s="3">
        <f t="shared" si="1"/>
        <v>0</v>
      </c>
      <c r="AJ79" s="3">
        <f t="shared" si="2"/>
        <v>0</v>
      </c>
      <c r="AK79" s="3">
        <f t="shared" si="3"/>
        <v>0</v>
      </c>
    </row>
    <row r="80" spans="2:37" x14ac:dyDescent="0.25">
      <c r="B80" s="2"/>
      <c r="D80" s="351" t="s">
        <v>50</v>
      </c>
      <c r="E80" s="351"/>
      <c r="F80" s="16" t="s">
        <v>500</v>
      </c>
      <c r="G80" s="16">
        <v>0.59899999999999998</v>
      </c>
      <c r="H80" s="16">
        <v>0.6</v>
      </c>
      <c r="I80" s="16">
        <v>0.79900000000000004</v>
      </c>
      <c r="J80" s="16">
        <v>0.8</v>
      </c>
      <c r="K80" s="16">
        <v>0.999</v>
      </c>
      <c r="L80" s="16" t="s">
        <v>500</v>
      </c>
      <c r="M80" s="16">
        <v>1</v>
      </c>
      <c r="O80" s="2"/>
      <c r="AE80" s="3" t="s">
        <v>50</v>
      </c>
      <c r="AF80" s="3">
        <v>6</v>
      </c>
      <c r="AG80" s="3">
        <f t="shared" si="0"/>
        <v>1</v>
      </c>
      <c r="AH80" s="3">
        <f>+IF(AG80=0,0,IF(AG80=1,(SUM($AG$75:AG80)-1),1))</f>
        <v>3</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4</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5</v>
      </c>
      <c r="AI82" s="3">
        <f t="shared" si="1"/>
        <v>0</v>
      </c>
      <c r="AJ82" s="3">
        <f t="shared" si="2"/>
        <v>0</v>
      </c>
      <c r="AK82" s="3">
        <f t="shared" si="3"/>
        <v>0</v>
      </c>
    </row>
    <row r="83" spans="2:37" x14ac:dyDescent="0.25">
      <c r="B83" s="2"/>
      <c r="D83" s="351" t="s">
        <v>55</v>
      </c>
      <c r="E83" s="351"/>
      <c r="F83" s="16" t="s">
        <v>500</v>
      </c>
      <c r="G83" s="16">
        <v>0.59899999999999998</v>
      </c>
      <c r="H83" s="16">
        <v>0.6</v>
      </c>
      <c r="I83" s="16">
        <v>0.79900000000000004</v>
      </c>
      <c r="J83" s="16">
        <v>0.8</v>
      </c>
      <c r="K83" s="16">
        <v>0.999</v>
      </c>
      <c r="L83" s="16" t="s">
        <v>500</v>
      </c>
      <c r="M83" s="16">
        <v>1</v>
      </c>
      <c r="O83" s="2"/>
      <c r="AE83" s="3" t="s">
        <v>55</v>
      </c>
      <c r="AF83" s="3">
        <v>9</v>
      </c>
      <c r="AG83" s="3">
        <f t="shared" si="0"/>
        <v>1</v>
      </c>
      <c r="AH83" s="3">
        <f>+IF(AG83=0,0,IF(AG83=1,(SUM($AG$75:AG83)-1),1))</f>
        <v>6</v>
      </c>
      <c r="AI83" s="3">
        <f t="shared" si="1"/>
        <v>1</v>
      </c>
      <c r="AJ83" s="3">
        <f t="shared" si="2"/>
        <v>0</v>
      </c>
      <c r="AK83" s="3">
        <f t="shared" si="3"/>
        <v>1</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7</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8</v>
      </c>
      <c r="AI85" s="3">
        <f t="shared" si="1"/>
        <v>0</v>
      </c>
      <c r="AJ85" s="3">
        <f t="shared" si="2"/>
        <v>0</v>
      </c>
      <c r="AK85" s="3">
        <f t="shared" si="3"/>
        <v>0</v>
      </c>
    </row>
    <row r="86" spans="2:37" x14ac:dyDescent="0.25">
      <c r="B86" s="2"/>
      <c r="D86" s="351" t="s">
        <v>58</v>
      </c>
      <c r="E86" s="351"/>
      <c r="F86" s="16" t="s">
        <v>500</v>
      </c>
      <c r="G86" s="16">
        <v>0.59899999999999998</v>
      </c>
      <c r="H86" s="16">
        <v>0.6</v>
      </c>
      <c r="I86" s="16">
        <v>0.79900000000000004</v>
      </c>
      <c r="J86" s="16">
        <v>0.8</v>
      </c>
      <c r="K86" s="16">
        <v>0.999</v>
      </c>
      <c r="L86" s="16" t="s">
        <v>500</v>
      </c>
      <c r="M86" s="16">
        <v>1</v>
      </c>
      <c r="O86" s="2"/>
      <c r="AE86" s="3" t="s">
        <v>58</v>
      </c>
      <c r="AF86" s="65">
        <v>12</v>
      </c>
      <c r="AG86" s="3">
        <f t="shared" si="0"/>
        <v>1</v>
      </c>
      <c r="AH86" s="3">
        <f>+IF(AG86=0,0,IF(AG86=1,(SUM($AG$75:AG86)-1),1))</f>
        <v>9</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914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950</v>
      </c>
      <c r="G97" s="335"/>
      <c r="H97" s="335"/>
      <c r="I97" s="335"/>
      <c r="J97" s="335"/>
      <c r="K97" s="335"/>
      <c r="L97" s="335"/>
      <c r="M97" s="335"/>
      <c r="O97" s="2"/>
    </row>
    <row r="98" spans="2:15" ht="42" customHeight="1" x14ac:dyDescent="0.25">
      <c r="B98" s="2"/>
      <c r="D98" s="350" t="s">
        <v>36</v>
      </c>
      <c r="E98" s="350"/>
      <c r="F98" s="335" t="s">
        <v>950</v>
      </c>
      <c r="G98" s="335"/>
      <c r="H98" s="335"/>
      <c r="I98" s="335"/>
      <c r="J98" s="335"/>
      <c r="K98" s="335"/>
      <c r="L98" s="335"/>
      <c r="M98" s="335"/>
      <c r="O98" s="2"/>
    </row>
    <row r="99" spans="2:15" ht="3.95" customHeight="1" x14ac:dyDescent="0.25">
      <c r="B99" s="2"/>
      <c r="O99" s="2"/>
    </row>
    <row r="100" spans="2:15" ht="237.75" customHeight="1" x14ac:dyDescent="0.25">
      <c r="B100" s="2"/>
      <c r="D100" s="329" t="s">
        <v>62</v>
      </c>
      <c r="E100" s="330"/>
      <c r="F100" s="331" t="s">
        <v>915</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40" priority="31">
      <formula>+IF($F$43="no",1,0)</formula>
    </cfRule>
  </conditionalFormatting>
  <conditionalFormatting sqref="F32:M33">
    <cfRule type="expression" dxfId="1939" priority="30">
      <formula>+IF($Q$30="NA",1,0)</formula>
    </cfRule>
  </conditionalFormatting>
  <conditionalFormatting sqref="F33:M33">
    <cfRule type="expression" dxfId="1938" priority="29">
      <formula>+IF($Q$33=0,1,0)</formula>
    </cfRule>
  </conditionalFormatting>
  <conditionalFormatting sqref="F47:M47">
    <cfRule type="expression" dxfId="1937" priority="28">
      <formula>+IF($Q$47=0,1,0)</formula>
    </cfRule>
  </conditionalFormatting>
  <conditionalFormatting sqref="F73:G73">
    <cfRule type="cellIs" dxfId="1936" priority="17" operator="equal">
      <formula>"optimo"</formula>
    </cfRule>
    <cfRule type="cellIs" dxfId="1935" priority="18" operator="equal">
      <formula>"critico"</formula>
    </cfRule>
  </conditionalFormatting>
  <conditionalFormatting sqref="H73:I73">
    <cfRule type="cellIs" dxfId="1934" priority="15" operator="equal">
      <formula>"Adecuado"</formula>
    </cfRule>
    <cfRule type="cellIs" dxfId="1933" priority="16" operator="equal">
      <formula>"en riesgo"</formula>
    </cfRule>
  </conditionalFormatting>
  <conditionalFormatting sqref="J73:K73">
    <cfRule type="cellIs" dxfId="1932" priority="13" operator="equal">
      <formula>"Adecuado"</formula>
    </cfRule>
    <cfRule type="cellIs" dxfId="1931" priority="14" operator="equal">
      <formula>"en riesgo"</formula>
    </cfRule>
  </conditionalFormatting>
  <conditionalFormatting sqref="L73:M73">
    <cfRule type="cellIs" dxfId="1930" priority="11" operator="equal">
      <formula>"optimo"</formula>
    </cfRule>
    <cfRule type="cellIs" dxfId="1929" priority="12" operator="equal">
      <formula>"critico"</formula>
    </cfRule>
  </conditionalFormatting>
  <conditionalFormatting sqref="F75:M86">
    <cfRule type="expression" dxfId="1928" priority="10">
      <formula>+IF($AK75=0,1)</formula>
    </cfRule>
  </conditionalFormatting>
  <conditionalFormatting sqref="F103:G104">
    <cfRule type="expression" dxfId="1927" priority="9">
      <formula>+IF($G$102="No",1,0)</formula>
    </cfRule>
  </conditionalFormatting>
  <conditionalFormatting sqref="F51">
    <cfRule type="expression" dxfId="1926" priority="8">
      <formula>+IF($F$43="no",1,0)</formula>
    </cfRule>
  </conditionalFormatting>
  <conditionalFormatting sqref="I51">
    <cfRule type="expression" dxfId="1925" priority="7">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1">
    <tabColor rgb="FF0070C0"/>
  </sheetPr>
  <dimension ref="B1:AV113"/>
  <sheetViews>
    <sheetView topLeftCell="A22"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326</v>
      </c>
      <c r="O10" s="2"/>
    </row>
    <row r="11" spans="2:24" ht="3.95" customHeight="1" x14ac:dyDescent="0.25">
      <c r="B11" s="2"/>
      <c r="D11" s="6"/>
      <c r="O11" s="2"/>
    </row>
    <row r="12" spans="2:24" ht="36" customHeight="1" x14ac:dyDescent="0.25">
      <c r="B12" s="2"/>
      <c r="D12" s="329" t="s">
        <v>5</v>
      </c>
      <c r="E12" s="330"/>
      <c r="F12" s="331" t="s">
        <v>327</v>
      </c>
      <c r="G12" s="332"/>
      <c r="H12" s="332"/>
      <c r="I12" s="332"/>
      <c r="J12" s="332"/>
      <c r="K12" s="332"/>
      <c r="L12" s="332"/>
      <c r="M12" s="333"/>
      <c r="O12" s="2"/>
      <c r="W12" s="3" t="str">
        <f>+F23</f>
        <v>Semestral</v>
      </c>
      <c r="X12" s="3" t="str">
        <f>+F71</f>
        <v>Junio</v>
      </c>
    </row>
    <row r="13" spans="2:24" ht="3.95" customHeight="1" x14ac:dyDescent="0.25">
      <c r="B13" s="2"/>
      <c r="O13" s="2"/>
    </row>
    <row r="14" spans="2:24" ht="38.25" customHeight="1" x14ac:dyDescent="0.25">
      <c r="B14" s="2"/>
      <c r="D14" s="329" t="s">
        <v>6</v>
      </c>
      <c r="E14" s="330"/>
      <c r="F14" s="331" t="s">
        <v>941</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1</v>
      </c>
      <c r="K22" s="328" t="s">
        <v>10</v>
      </c>
      <c r="L22" s="328"/>
      <c r="M22" s="9" t="s">
        <v>496</v>
      </c>
      <c r="O22" s="2"/>
    </row>
    <row r="23" spans="2:17" ht="19.5" customHeight="1" x14ac:dyDescent="0.25">
      <c r="B23" s="2"/>
      <c r="D23" s="328" t="s">
        <v>11</v>
      </c>
      <c r="E23" s="328"/>
      <c r="F23" s="4" t="s">
        <v>104</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942</v>
      </c>
      <c r="G59" s="335"/>
      <c r="H59" s="335"/>
      <c r="I59" s="335"/>
      <c r="J59" s="335"/>
      <c r="K59" s="335"/>
      <c r="L59" s="335"/>
      <c r="M59" s="335"/>
      <c r="O59" s="2"/>
    </row>
    <row r="60" spans="2:15" ht="27.75" customHeight="1" x14ac:dyDescent="0.25">
      <c r="B60" s="2"/>
      <c r="D60" s="350" t="s">
        <v>35</v>
      </c>
      <c r="E60" s="350"/>
      <c r="F60" s="335" t="s">
        <v>943</v>
      </c>
      <c r="G60" s="335"/>
      <c r="H60" s="335"/>
      <c r="I60" s="335"/>
      <c r="J60" s="335"/>
      <c r="K60" s="335"/>
      <c r="L60" s="335"/>
      <c r="M60" s="335"/>
      <c r="O60" s="2"/>
    </row>
    <row r="61" spans="2:15" ht="27.75" customHeight="1" x14ac:dyDescent="0.25">
      <c r="B61" s="2"/>
      <c r="D61" s="350" t="s">
        <v>36</v>
      </c>
      <c r="E61" s="350"/>
      <c r="F61" s="335" t="s">
        <v>944</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6</v>
      </c>
    </row>
    <row r="70" spans="2:37" ht="3.95" customHeight="1" x14ac:dyDescent="0.25">
      <c r="B70" s="2"/>
      <c r="D70" s="7"/>
      <c r="E70" s="7"/>
      <c r="O70" s="2"/>
    </row>
    <row r="71" spans="2:37" ht="18.75" customHeight="1" x14ac:dyDescent="0.25">
      <c r="B71" s="2"/>
      <c r="D71" s="334" t="s">
        <v>39</v>
      </c>
      <c r="E71" s="334"/>
      <c r="F71" s="4" t="s">
        <v>50</v>
      </c>
      <c r="G71" s="3">
        <v>6</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t="s">
        <v>500</v>
      </c>
      <c r="H78" s="16" t="s">
        <v>500</v>
      </c>
      <c r="I78" s="16" t="s">
        <v>500</v>
      </c>
      <c r="J78" s="16" t="s">
        <v>500</v>
      </c>
      <c r="K78" s="16" t="s">
        <v>500</v>
      </c>
      <c r="L78" s="16" t="s">
        <v>500</v>
      </c>
      <c r="M78" s="16" t="s">
        <v>500</v>
      </c>
      <c r="O78" s="2"/>
      <c r="AE78" s="3" t="s">
        <v>48</v>
      </c>
      <c r="AF78" s="3">
        <v>4</v>
      </c>
      <c r="AG78" s="3">
        <f t="shared" si="0"/>
        <v>0</v>
      </c>
      <c r="AH78" s="3">
        <f>+IF(AG78=0,0,IF(AG78=1,(SUM($AG$75:AG78)-1),1))</f>
        <v>0</v>
      </c>
      <c r="AI78" s="3">
        <f t="shared" si="1"/>
        <v>0</v>
      </c>
      <c r="AJ78" s="3">
        <f t="shared" si="2"/>
        <v>0</v>
      </c>
      <c r="AK78" s="3">
        <f t="shared" si="3"/>
        <v>0</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0</v>
      </c>
      <c r="AH79" s="3">
        <f>+IF(AG79=0,0,IF(AG79=1,(SUM($AG$75:AG79)-1),1))</f>
        <v>0</v>
      </c>
      <c r="AI79" s="3">
        <f t="shared" si="1"/>
        <v>0</v>
      </c>
      <c r="AJ79" s="3">
        <f t="shared" si="2"/>
        <v>0</v>
      </c>
      <c r="AK79" s="3">
        <f t="shared" si="3"/>
        <v>0</v>
      </c>
    </row>
    <row r="80" spans="2:37" x14ac:dyDescent="0.25">
      <c r="B80" s="2"/>
      <c r="D80" s="351" t="s">
        <v>50</v>
      </c>
      <c r="E80" s="351"/>
      <c r="F80" s="16" t="s">
        <v>500</v>
      </c>
      <c r="G80" s="16">
        <v>0.499</v>
      </c>
      <c r="H80" s="16">
        <v>0.5</v>
      </c>
      <c r="I80" s="16">
        <v>0.79900000000000004</v>
      </c>
      <c r="J80" s="16">
        <v>0.8</v>
      </c>
      <c r="K80" s="16">
        <v>0.84899999999999998</v>
      </c>
      <c r="L80" s="16">
        <v>0.85</v>
      </c>
      <c r="M80" s="16" t="s">
        <v>500</v>
      </c>
      <c r="O80" s="2"/>
      <c r="AE80" s="3" t="s">
        <v>50</v>
      </c>
      <c r="AF80" s="3">
        <v>6</v>
      </c>
      <c r="AG80" s="3">
        <f t="shared" si="0"/>
        <v>1</v>
      </c>
      <c r="AH80" s="3">
        <f>+IF(AG80=0,0,IF(AG80=1,(SUM($AG$75:AG80)-1),1))</f>
        <v>0</v>
      </c>
      <c r="AI80" s="3">
        <f t="shared" si="1"/>
        <v>0</v>
      </c>
      <c r="AJ80" s="3">
        <f t="shared" si="2"/>
        <v>1</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1</v>
      </c>
      <c r="AI81" s="3">
        <f t="shared" si="1"/>
        <v>0</v>
      </c>
      <c r="AJ81" s="3">
        <f t="shared" si="2"/>
        <v>0</v>
      </c>
      <c r="AK81" s="3">
        <f t="shared" si="3"/>
        <v>0</v>
      </c>
    </row>
    <row r="82" spans="2:37" x14ac:dyDescent="0.25">
      <c r="B82" s="2"/>
      <c r="D82" s="351" t="s">
        <v>54</v>
      </c>
      <c r="E82" s="351"/>
      <c r="F82" s="16" t="s">
        <v>500</v>
      </c>
      <c r="G82" s="16" t="s">
        <v>500</v>
      </c>
      <c r="H82" s="16" t="s">
        <v>500</v>
      </c>
      <c r="I82" s="16" t="s">
        <v>500</v>
      </c>
      <c r="J82" s="16" t="s">
        <v>500</v>
      </c>
      <c r="K82" s="16" t="s">
        <v>500</v>
      </c>
      <c r="L82" s="16" t="s">
        <v>500</v>
      </c>
      <c r="M82" s="16" t="s">
        <v>500</v>
      </c>
      <c r="O82" s="2"/>
      <c r="AE82" s="3" t="s">
        <v>54</v>
      </c>
      <c r="AF82" s="3">
        <v>8</v>
      </c>
      <c r="AG82" s="3">
        <f t="shared" si="0"/>
        <v>1</v>
      </c>
      <c r="AH82" s="3">
        <f>+IF(AG82=0,0,IF(AG82=1,(SUM($AG$75:AG82)-1),1))</f>
        <v>2</v>
      </c>
      <c r="AI82" s="3">
        <f t="shared" si="1"/>
        <v>0</v>
      </c>
      <c r="AJ82" s="3">
        <f t="shared" si="2"/>
        <v>0</v>
      </c>
      <c r="AK82" s="3">
        <f t="shared" si="3"/>
        <v>0</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3</v>
      </c>
      <c r="AI83" s="3">
        <f t="shared" si="1"/>
        <v>0</v>
      </c>
      <c r="AJ83" s="3">
        <f t="shared" si="2"/>
        <v>0</v>
      </c>
      <c r="AK83" s="3">
        <f t="shared" si="3"/>
        <v>0</v>
      </c>
    </row>
    <row r="84" spans="2:37" x14ac:dyDescent="0.25">
      <c r="B84" s="2"/>
      <c r="D84" s="351" t="s">
        <v>56</v>
      </c>
      <c r="E84" s="351"/>
      <c r="F84" s="16" t="s">
        <v>500</v>
      </c>
      <c r="G84" s="16" t="s">
        <v>500</v>
      </c>
      <c r="H84" s="16" t="s">
        <v>500</v>
      </c>
      <c r="I84" s="16" t="s">
        <v>500</v>
      </c>
      <c r="J84" s="16" t="s">
        <v>500</v>
      </c>
      <c r="K84" s="16" t="s">
        <v>500</v>
      </c>
      <c r="L84" s="16" t="s">
        <v>500</v>
      </c>
      <c r="M84" s="16" t="s">
        <v>500</v>
      </c>
      <c r="O84" s="2"/>
      <c r="AE84" s="3" t="s">
        <v>56</v>
      </c>
      <c r="AF84" s="3">
        <v>10</v>
      </c>
      <c r="AG84" s="3">
        <f t="shared" si="0"/>
        <v>1</v>
      </c>
      <c r="AH84" s="3">
        <f>+IF(AG84=0,0,IF(AG84=1,(SUM($AG$75:AG84)-1),1))</f>
        <v>4</v>
      </c>
      <c r="AI84" s="3">
        <f t="shared" si="1"/>
        <v>0</v>
      </c>
      <c r="AJ84" s="3">
        <f t="shared" si="2"/>
        <v>0</v>
      </c>
      <c r="AK84" s="3">
        <f t="shared" si="3"/>
        <v>0</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5</v>
      </c>
      <c r="AI85" s="3">
        <f t="shared" si="1"/>
        <v>0</v>
      </c>
      <c r="AJ85" s="3">
        <f t="shared" si="2"/>
        <v>0</v>
      </c>
      <c r="AK85" s="3">
        <f t="shared" si="3"/>
        <v>0</v>
      </c>
    </row>
    <row r="86" spans="2:37" x14ac:dyDescent="0.25">
      <c r="B86" s="2"/>
      <c r="D86" s="351" t="s">
        <v>58</v>
      </c>
      <c r="E86" s="351"/>
      <c r="F86" s="16" t="s">
        <v>500</v>
      </c>
      <c r="G86" s="16">
        <v>0.499</v>
      </c>
      <c r="H86" s="16">
        <v>0.5</v>
      </c>
      <c r="I86" s="16">
        <v>0.79900000000000004</v>
      </c>
      <c r="J86" s="16">
        <v>0.8</v>
      </c>
      <c r="K86" s="16">
        <v>0.84899999999999998</v>
      </c>
      <c r="L86" s="16">
        <v>0.85</v>
      </c>
      <c r="M86" s="16" t="s">
        <v>500</v>
      </c>
      <c r="O86" s="2"/>
      <c r="AE86" s="3" t="s">
        <v>58</v>
      </c>
      <c r="AF86" s="65">
        <v>12</v>
      </c>
      <c r="AG86" s="3">
        <f t="shared" si="0"/>
        <v>1</v>
      </c>
      <c r="AH86" s="3">
        <f>+IF(AG86=0,0,IF(AG86=1,(SUM($AG$75:AG86)-1),1))</f>
        <v>6</v>
      </c>
      <c r="AI86" s="3">
        <f t="shared" si="1"/>
        <v>1</v>
      </c>
      <c r="AJ86" s="3">
        <f t="shared" si="2"/>
        <v>0</v>
      </c>
      <c r="AK86" s="3">
        <f t="shared" si="3"/>
        <v>1</v>
      </c>
    </row>
    <row r="87" spans="2:37" ht="3.75" customHeight="1" x14ac:dyDescent="0.25">
      <c r="B87" s="2"/>
      <c r="O87" s="2"/>
    </row>
    <row r="88" spans="2:37" ht="66" customHeight="1" x14ac:dyDescent="0.25">
      <c r="B88" s="2"/>
      <c r="D88" s="329" t="s">
        <v>59</v>
      </c>
      <c r="E88" s="330"/>
      <c r="F88" s="331" t="s">
        <v>914</v>
      </c>
      <c r="G88" s="332"/>
      <c r="H88" s="332"/>
      <c r="I88" s="332"/>
      <c r="J88" s="332"/>
      <c r="K88" s="332"/>
      <c r="L88" s="332"/>
      <c r="M88" s="333"/>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945</v>
      </c>
      <c r="G97" s="335"/>
      <c r="H97" s="335"/>
      <c r="I97" s="335"/>
      <c r="J97" s="335"/>
      <c r="K97" s="335"/>
      <c r="L97" s="335"/>
      <c r="M97" s="335"/>
      <c r="O97" s="2"/>
    </row>
    <row r="98" spans="2:15" ht="42" customHeight="1" x14ac:dyDescent="0.25">
      <c r="B98" s="2"/>
      <c r="D98" s="350" t="s">
        <v>36</v>
      </c>
      <c r="E98" s="350"/>
      <c r="F98" s="335" t="s">
        <v>945</v>
      </c>
      <c r="G98" s="335"/>
      <c r="H98" s="335"/>
      <c r="I98" s="335"/>
      <c r="J98" s="335"/>
      <c r="K98" s="335"/>
      <c r="L98" s="335"/>
      <c r="M98" s="335"/>
      <c r="O98" s="2"/>
    </row>
    <row r="99" spans="2:15" ht="3.95" customHeight="1" x14ac:dyDescent="0.25">
      <c r="B99" s="2"/>
      <c r="O99" s="2"/>
    </row>
    <row r="100" spans="2:15" ht="58.5" customHeight="1" x14ac:dyDescent="0.25">
      <c r="B100" s="2"/>
      <c r="D100" s="329" t="s">
        <v>62</v>
      </c>
      <c r="E100" s="330"/>
      <c r="F100" s="331" t="s">
        <v>916</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e">
        <f>+VLOOKUP(H10,tablero!$P$5:$R$200,3,FALSE)</f>
        <v>#N/A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24" priority="31">
      <formula>+IF($F$43="no",1,0)</formula>
    </cfRule>
  </conditionalFormatting>
  <conditionalFormatting sqref="F32:M33">
    <cfRule type="expression" dxfId="1923" priority="30">
      <formula>+IF($Q$30="NA",1,0)</formula>
    </cfRule>
  </conditionalFormatting>
  <conditionalFormatting sqref="F33:M33">
    <cfRule type="expression" dxfId="1922" priority="29">
      <formula>+IF($Q$33=0,1,0)</formula>
    </cfRule>
  </conditionalFormatting>
  <conditionalFormatting sqref="F47:M47">
    <cfRule type="expression" dxfId="1921" priority="28">
      <formula>+IF($Q$47=0,1,0)</formula>
    </cfRule>
  </conditionalFormatting>
  <conditionalFormatting sqref="F73:G73">
    <cfRule type="cellIs" dxfId="1920" priority="15" operator="equal">
      <formula>"optimo"</formula>
    </cfRule>
    <cfRule type="cellIs" dxfId="1919" priority="16" operator="equal">
      <formula>"critico"</formula>
    </cfRule>
  </conditionalFormatting>
  <conditionalFormatting sqref="H73:I73">
    <cfRule type="cellIs" dxfId="1918" priority="13" operator="equal">
      <formula>"Adecuado"</formula>
    </cfRule>
    <cfRule type="cellIs" dxfId="1917" priority="14" operator="equal">
      <formula>"en riesgo"</formula>
    </cfRule>
  </conditionalFormatting>
  <conditionalFormatting sqref="J73:K73">
    <cfRule type="cellIs" dxfId="1916" priority="11" operator="equal">
      <formula>"Adecuado"</formula>
    </cfRule>
    <cfRule type="cellIs" dxfId="1915" priority="12" operator="equal">
      <formula>"en riesgo"</formula>
    </cfRule>
  </conditionalFormatting>
  <conditionalFormatting sqref="L73:M73">
    <cfRule type="cellIs" dxfId="1914" priority="9" operator="equal">
      <formula>"optimo"</formula>
    </cfRule>
    <cfRule type="cellIs" dxfId="1913" priority="10" operator="equal">
      <formula>"critico"</formula>
    </cfRule>
  </conditionalFormatting>
  <conditionalFormatting sqref="F75:M86">
    <cfRule type="expression" dxfId="1912" priority="8">
      <formula>+IF($AK75=0,1)</formula>
    </cfRule>
  </conditionalFormatting>
  <conditionalFormatting sqref="F103:G104">
    <cfRule type="expression" dxfId="1911" priority="7">
      <formula>+IF($G$102="No",1,0)</formula>
    </cfRule>
  </conditionalFormatting>
  <conditionalFormatting sqref="F51">
    <cfRule type="expression" dxfId="1910" priority="6">
      <formula>+IF($F$43="no",1,0)</formula>
    </cfRule>
  </conditionalFormatting>
  <conditionalFormatting sqref="I51">
    <cfRule type="expression" dxfId="1909" priority="5">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2">
    <tabColor rgb="FF0070C0"/>
  </sheetPr>
  <dimension ref="B1:AV113"/>
  <sheetViews>
    <sheetView topLeftCell="A64" zoomScaleNormal="100" workbookViewId="0">
      <selection activeCell="F108" sqref="F108:M110"/>
    </sheetView>
  </sheetViews>
  <sheetFormatPr baseColWidth="10" defaultRowHeight="12.75" x14ac:dyDescent="0.25"/>
  <cols>
    <col min="1" max="1" width="1.140625" style="1" customWidth="1"/>
    <col min="2" max="2" width="0.5703125" style="1" customWidth="1"/>
    <col min="3" max="3" width="1.42578125" style="1" customWidth="1"/>
    <col min="4" max="4" width="11" style="1" customWidth="1"/>
    <col min="5" max="13" width="11.42578125" style="1" customWidth="1"/>
    <col min="14" max="14" width="1.42578125" style="1" customWidth="1"/>
    <col min="15" max="15" width="0.5703125" style="1" customWidth="1"/>
    <col min="16" max="30" width="11.42578125" style="3"/>
    <col min="31" max="39" width="0" style="3" hidden="1" customWidth="1"/>
    <col min="40" max="48" width="11.42578125" style="3"/>
    <col min="49" max="16384" width="11.42578125" style="1"/>
  </cols>
  <sheetData>
    <row r="1" spans="2:24" ht="3.95" customHeight="1" x14ac:dyDescent="0.25"/>
    <row r="2" spans="2:24" ht="3.95" customHeight="1" x14ac:dyDescent="0.25">
      <c r="B2" s="2"/>
      <c r="C2" s="2"/>
      <c r="D2" s="2"/>
      <c r="E2" s="2"/>
      <c r="F2" s="2"/>
      <c r="G2" s="2"/>
      <c r="H2" s="2"/>
      <c r="I2" s="2"/>
      <c r="J2" s="2"/>
      <c r="K2" s="2"/>
      <c r="L2" s="2"/>
      <c r="M2" s="2"/>
      <c r="N2" s="2"/>
      <c r="O2" s="2"/>
    </row>
    <row r="3" spans="2:24" ht="20.25" customHeight="1" x14ac:dyDescent="0.25">
      <c r="B3" s="2"/>
      <c r="C3" s="327" t="s">
        <v>0</v>
      </c>
      <c r="D3" s="327"/>
      <c r="E3" s="327"/>
      <c r="F3" s="327"/>
      <c r="G3" s="327"/>
      <c r="H3" s="327"/>
      <c r="I3" s="327"/>
      <c r="J3" s="327"/>
      <c r="K3" s="327"/>
      <c r="L3" s="327"/>
      <c r="M3" s="327"/>
      <c r="N3" s="327"/>
      <c r="O3" s="2"/>
    </row>
    <row r="4" spans="2:24" ht="20.25" customHeight="1" x14ac:dyDescent="0.25">
      <c r="B4" s="2"/>
      <c r="C4" s="327"/>
      <c r="D4" s="327"/>
      <c r="E4" s="327"/>
      <c r="F4" s="327"/>
      <c r="G4" s="327"/>
      <c r="H4" s="327"/>
      <c r="I4" s="327"/>
      <c r="J4" s="327"/>
      <c r="K4" s="327"/>
      <c r="L4" s="327"/>
      <c r="M4" s="327"/>
      <c r="N4" s="327"/>
      <c r="O4" s="2"/>
    </row>
    <row r="5" spans="2:24" ht="20.25" customHeight="1" x14ac:dyDescent="0.25">
      <c r="B5" s="2"/>
      <c r="C5" s="327"/>
      <c r="D5" s="327"/>
      <c r="E5" s="327"/>
      <c r="F5" s="327"/>
      <c r="G5" s="327"/>
      <c r="H5" s="327"/>
      <c r="I5" s="327"/>
      <c r="J5" s="327"/>
      <c r="K5" s="327"/>
      <c r="L5" s="327"/>
      <c r="M5" s="327"/>
      <c r="N5" s="327"/>
      <c r="O5" s="2"/>
    </row>
    <row r="6" spans="2:24" ht="3" customHeight="1" x14ac:dyDescent="0.25">
      <c r="B6" s="2"/>
      <c r="C6" s="2"/>
      <c r="D6" s="2"/>
      <c r="E6" s="2"/>
      <c r="F6" s="2"/>
      <c r="G6" s="2"/>
      <c r="H6" s="2"/>
      <c r="I6" s="2"/>
      <c r="J6" s="2"/>
      <c r="K6" s="2"/>
      <c r="L6" s="2"/>
      <c r="M6" s="2"/>
      <c r="N6" s="2"/>
      <c r="O6" s="2"/>
    </row>
    <row r="7" spans="2:24" ht="3" customHeight="1" x14ac:dyDescent="0.25"/>
    <row r="8" spans="2:24" ht="3.95" customHeight="1" x14ac:dyDescent="0.25">
      <c r="B8" s="2"/>
      <c r="C8" s="2"/>
      <c r="D8" s="2"/>
      <c r="E8" s="2"/>
      <c r="F8" s="2"/>
      <c r="G8" s="2"/>
      <c r="H8" s="2"/>
      <c r="I8" s="2"/>
      <c r="J8" s="2"/>
      <c r="K8" s="2"/>
      <c r="L8" s="2"/>
      <c r="M8" s="2"/>
      <c r="N8" s="2"/>
      <c r="O8" s="2"/>
    </row>
    <row r="9" spans="2:24" ht="3.95" customHeight="1" x14ac:dyDescent="0.25">
      <c r="B9" s="2"/>
      <c r="O9" s="2"/>
    </row>
    <row r="10" spans="2:24" ht="15.75" customHeight="1" x14ac:dyDescent="0.25">
      <c r="B10" s="2"/>
      <c r="D10" s="328" t="s">
        <v>3</v>
      </c>
      <c r="E10" s="328"/>
      <c r="F10" s="4">
        <v>2015</v>
      </c>
      <c r="G10" s="5" t="s">
        <v>4</v>
      </c>
      <c r="H10" s="4" t="s">
        <v>328</v>
      </c>
      <c r="O10" s="2"/>
    </row>
    <row r="11" spans="2:24" ht="3.95" customHeight="1" x14ac:dyDescent="0.25">
      <c r="B11" s="2"/>
      <c r="D11" s="6"/>
      <c r="O11" s="2"/>
    </row>
    <row r="12" spans="2:24" ht="36" customHeight="1" x14ac:dyDescent="0.25">
      <c r="B12" s="2"/>
      <c r="D12" s="329" t="s">
        <v>5</v>
      </c>
      <c r="E12" s="330"/>
      <c r="F12" s="331" t="s">
        <v>936</v>
      </c>
      <c r="G12" s="332"/>
      <c r="H12" s="332"/>
      <c r="I12" s="332"/>
      <c r="J12" s="332"/>
      <c r="K12" s="332"/>
      <c r="L12" s="332"/>
      <c r="M12" s="333"/>
      <c r="O12" s="2"/>
      <c r="W12" s="3" t="str">
        <f>+F23</f>
        <v>Bimestral</v>
      </c>
      <c r="X12" s="3" t="str">
        <f>+F71</f>
        <v>Abril</v>
      </c>
    </row>
    <row r="13" spans="2:24" ht="3.95" customHeight="1" x14ac:dyDescent="0.25">
      <c r="B13" s="2"/>
      <c r="O13" s="2"/>
    </row>
    <row r="14" spans="2:24" ht="38.25" customHeight="1" x14ac:dyDescent="0.25">
      <c r="B14" s="2"/>
      <c r="D14" s="329" t="s">
        <v>6</v>
      </c>
      <c r="E14" s="330"/>
      <c r="F14" s="331" t="s">
        <v>1977</v>
      </c>
      <c r="G14" s="332"/>
      <c r="H14" s="332"/>
      <c r="I14" s="332"/>
      <c r="J14" s="332"/>
      <c r="K14" s="332"/>
      <c r="L14" s="332"/>
      <c r="M14" s="333"/>
      <c r="O14" s="2"/>
    </row>
    <row r="15" spans="2:24" ht="3.95" customHeight="1" x14ac:dyDescent="0.25">
      <c r="B15" s="2"/>
      <c r="O15" s="2"/>
    </row>
    <row r="16" spans="2:24" ht="3" customHeight="1" x14ac:dyDescent="0.25">
      <c r="B16" s="2"/>
      <c r="C16" s="2"/>
      <c r="D16" s="2"/>
      <c r="E16" s="2"/>
      <c r="F16" s="2"/>
      <c r="G16" s="2"/>
      <c r="H16" s="2"/>
      <c r="I16" s="2"/>
      <c r="J16" s="2"/>
      <c r="K16" s="2"/>
      <c r="L16" s="2"/>
      <c r="M16" s="2"/>
      <c r="N16" s="2"/>
      <c r="O16" s="2"/>
    </row>
    <row r="17" spans="2:17" ht="3" customHeight="1" x14ac:dyDescent="0.25"/>
    <row r="18" spans="2:17" ht="3" customHeight="1" x14ac:dyDescent="0.25">
      <c r="B18" s="2"/>
      <c r="C18" s="2"/>
      <c r="D18" s="2"/>
      <c r="E18" s="2"/>
      <c r="F18" s="2"/>
      <c r="G18" s="2"/>
      <c r="H18" s="2"/>
      <c r="I18" s="2"/>
      <c r="J18" s="2"/>
      <c r="K18" s="2"/>
      <c r="L18" s="2"/>
      <c r="M18" s="2"/>
      <c r="N18" s="2"/>
      <c r="O18" s="2"/>
    </row>
    <row r="19" spans="2:17" ht="3.95" customHeight="1" x14ac:dyDescent="0.25">
      <c r="B19" s="2"/>
      <c r="O19" s="2"/>
    </row>
    <row r="20" spans="2:17" x14ac:dyDescent="0.25">
      <c r="B20" s="2"/>
      <c r="D20" s="7" t="s">
        <v>7</v>
      </c>
      <c r="O20" s="2"/>
    </row>
    <row r="21" spans="2:17" ht="3.95" customHeight="1" x14ac:dyDescent="0.25">
      <c r="B21" s="2"/>
      <c r="O21" s="2"/>
    </row>
    <row r="22" spans="2:17" ht="19.5" customHeight="1" x14ac:dyDescent="0.25">
      <c r="B22" s="2"/>
      <c r="D22" s="328" t="s">
        <v>8</v>
      </c>
      <c r="E22" s="328"/>
      <c r="F22" s="17" t="s">
        <v>512</v>
      </c>
      <c r="G22" s="328" t="s">
        <v>9</v>
      </c>
      <c r="H22" s="328"/>
      <c r="I22" s="17">
        <v>0.05</v>
      </c>
      <c r="K22" s="328" t="s">
        <v>10</v>
      </c>
      <c r="L22" s="328"/>
      <c r="M22" s="9" t="s">
        <v>496</v>
      </c>
      <c r="O22" s="2"/>
    </row>
    <row r="23" spans="2:17" ht="19.5" customHeight="1" x14ac:dyDescent="0.25">
      <c r="B23" s="2"/>
      <c r="D23" s="328" t="s">
        <v>11</v>
      </c>
      <c r="E23" s="328"/>
      <c r="F23" s="4" t="s">
        <v>513</v>
      </c>
      <c r="G23" s="328" t="s">
        <v>12</v>
      </c>
      <c r="H23" s="328"/>
      <c r="I23" s="4" t="s">
        <v>497</v>
      </c>
      <c r="K23" s="328" t="s">
        <v>13</v>
      </c>
      <c r="L23" s="328"/>
      <c r="M23" s="9" t="s">
        <v>496</v>
      </c>
      <c r="O23" s="2"/>
    </row>
    <row r="24" spans="2:17" ht="20.100000000000001" customHeight="1" x14ac:dyDescent="0.25">
      <c r="B24" s="2"/>
      <c r="D24" s="328" t="s">
        <v>14</v>
      </c>
      <c r="E24" s="328"/>
      <c r="F24" s="4" t="s">
        <v>81</v>
      </c>
      <c r="G24" s="328" t="s">
        <v>15</v>
      </c>
      <c r="H24" s="328"/>
      <c r="I24" s="4" t="s">
        <v>921</v>
      </c>
      <c r="K24" s="328" t="s">
        <v>16</v>
      </c>
      <c r="L24" s="328"/>
      <c r="M24" s="9" t="s">
        <v>2</v>
      </c>
      <c r="O24" s="2"/>
    </row>
    <row r="25" spans="2:17" ht="20.100000000000001" customHeight="1" x14ac:dyDescent="0.25">
      <c r="B25" s="2"/>
      <c r="D25" s="328" t="s">
        <v>17</v>
      </c>
      <c r="E25" s="328"/>
      <c r="F25" s="4" t="s">
        <v>98</v>
      </c>
      <c r="O25" s="2"/>
    </row>
    <row r="26" spans="2:17" ht="3.95" customHeight="1" x14ac:dyDescent="0.25">
      <c r="B26" s="2"/>
      <c r="O26" s="2"/>
    </row>
    <row r="27" spans="2:17" x14ac:dyDescent="0.25">
      <c r="B27" s="2"/>
      <c r="D27" s="7" t="s">
        <v>18</v>
      </c>
      <c r="O27" s="2"/>
    </row>
    <row r="28" spans="2:17" ht="3.95" customHeight="1" x14ac:dyDescent="0.25">
      <c r="B28" s="2"/>
      <c r="O28" s="2"/>
    </row>
    <row r="29" spans="2:17" ht="36" customHeight="1" x14ac:dyDescent="0.25">
      <c r="B29" s="2"/>
      <c r="D29" s="334" t="s">
        <v>19</v>
      </c>
      <c r="E29" s="334"/>
      <c r="F29" s="335" t="s">
        <v>895</v>
      </c>
      <c r="G29" s="335"/>
      <c r="H29" s="335"/>
      <c r="I29" s="335"/>
      <c r="J29" s="335"/>
      <c r="K29" s="335"/>
      <c r="L29" s="335"/>
      <c r="M29" s="335"/>
      <c r="O29" s="2"/>
    </row>
    <row r="30" spans="2:17" ht="18" customHeight="1" x14ac:dyDescent="0.25">
      <c r="B30" s="2"/>
      <c r="D30" s="336" t="s">
        <v>21</v>
      </c>
      <c r="E30" s="337"/>
      <c r="F30" s="10" t="s">
        <v>22</v>
      </c>
      <c r="G30" s="340" t="s">
        <v>5</v>
      </c>
      <c r="H30" s="341"/>
      <c r="I30" s="341"/>
      <c r="J30" s="341"/>
      <c r="K30" s="341"/>
      <c r="L30" s="341"/>
      <c r="M30" s="342"/>
      <c r="O30" s="2"/>
      <c r="Q30" s="3" t="str">
        <f>+IFERROR(VLOOKUP(G31,base!$A$9:$C$25,3,FALSE),"")</f>
        <v>soporte</v>
      </c>
    </row>
    <row r="31" spans="2:17" ht="24" customHeight="1" x14ac:dyDescent="0.25">
      <c r="B31" s="2"/>
      <c r="D31" s="338"/>
      <c r="E31" s="339"/>
      <c r="F31" s="4" t="s">
        <v>257</v>
      </c>
      <c r="G31" s="331" t="s">
        <v>258</v>
      </c>
      <c r="H31" s="332"/>
      <c r="I31" s="332"/>
      <c r="J31" s="332"/>
      <c r="K31" s="332"/>
      <c r="L31" s="332"/>
      <c r="M31" s="333"/>
      <c r="O31" s="2"/>
    </row>
    <row r="32" spans="2:17" ht="18" customHeight="1" x14ac:dyDescent="0.25">
      <c r="B32" s="2"/>
      <c r="D32" s="336" t="s">
        <v>23</v>
      </c>
      <c r="E32" s="337"/>
      <c r="F32" s="10" t="s">
        <v>22</v>
      </c>
      <c r="G32" s="340" t="s">
        <v>5</v>
      </c>
      <c r="H32" s="341"/>
      <c r="I32" s="341"/>
      <c r="J32" s="341"/>
      <c r="K32" s="341"/>
      <c r="L32" s="341"/>
      <c r="M32" s="342"/>
      <c r="O32" s="2"/>
    </row>
    <row r="33" spans="2:17" ht="24" customHeight="1" x14ac:dyDescent="0.25">
      <c r="B33" s="2"/>
      <c r="D33" s="338"/>
      <c r="E33" s="339"/>
      <c r="F33" s="11" t="s">
        <v>922</v>
      </c>
      <c r="G33" s="331" t="s">
        <v>896</v>
      </c>
      <c r="H33" s="332"/>
      <c r="I33" s="332"/>
      <c r="J33" s="332"/>
      <c r="K33" s="332"/>
      <c r="L33" s="332"/>
      <c r="M33" s="333"/>
      <c r="O33" s="2"/>
      <c r="Q33" s="3">
        <f>+IFERROR(IF(VLOOKUP(G33,base!$A$26:$C$40,3,FALSE)=F31,1,0),"")</f>
        <v>1</v>
      </c>
    </row>
    <row r="34" spans="2:17" ht="18" customHeight="1" x14ac:dyDescent="0.25">
      <c r="B34" s="2"/>
      <c r="D34" s="336" t="s">
        <v>24</v>
      </c>
      <c r="E34" s="337"/>
      <c r="F34" s="10" t="s">
        <v>22</v>
      </c>
      <c r="G34" s="340" t="s">
        <v>5</v>
      </c>
      <c r="H34" s="341"/>
      <c r="I34" s="341"/>
      <c r="J34" s="341"/>
      <c r="K34" s="341"/>
      <c r="L34" s="341"/>
      <c r="M34" s="342"/>
      <c r="O34" s="2"/>
    </row>
    <row r="35" spans="2:17" ht="36.75" customHeight="1" x14ac:dyDescent="0.25">
      <c r="B35" s="2"/>
      <c r="D35" s="338"/>
      <c r="E35" s="339"/>
      <c r="F35" s="4" t="s">
        <v>1720</v>
      </c>
      <c r="G35" s="331" t="s">
        <v>1596</v>
      </c>
      <c r="H35" s="332"/>
      <c r="I35" s="332"/>
      <c r="J35" s="332"/>
      <c r="K35" s="332"/>
      <c r="L35" s="332"/>
      <c r="M35" s="333"/>
      <c r="O35" s="2"/>
    </row>
    <row r="36" spans="2:17" ht="3.95" customHeight="1" x14ac:dyDescent="0.25">
      <c r="B36" s="2"/>
      <c r="O36" s="2"/>
    </row>
    <row r="37" spans="2:17" ht="3" customHeight="1" x14ac:dyDescent="0.25">
      <c r="B37" s="2"/>
      <c r="C37" s="2"/>
      <c r="D37" s="2"/>
      <c r="E37" s="2"/>
      <c r="F37" s="2"/>
      <c r="G37" s="2"/>
      <c r="H37" s="2"/>
      <c r="I37" s="2"/>
      <c r="J37" s="2"/>
      <c r="K37" s="2"/>
      <c r="L37" s="2"/>
      <c r="M37" s="2"/>
      <c r="N37" s="2"/>
      <c r="O37" s="2"/>
    </row>
    <row r="38" spans="2:17" ht="3" customHeight="1" x14ac:dyDescent="0.25"/>
    <row r="39" spans="2:17" ht="3" customHeight="1" x14ac:dyDescent="0.25">
      <c r="B39" s="2"/>
      <c r="C39" s="2"/>
      <c r="D39" s="2"/>
      <c r="E39" s="2"/>
      <c r="F39" s="2"/>
      <c r="G39" s="2"/>
      <c r="H39" s="2"/>
      <c r="I39" s="2"/>
      <c r="J39" s="2"/>
      <c r="K39" s="2"/>
      <c r="L39" s="2"/>
      <c r="M39" s="2"/>
      <c r="N39" s="2"/>
      <c r="O39" s="2"/>
    </row>
    <row r="40" spans="2:17" ht="3.95" customHeight="1" x14ac:dyDescent="0.25">
      <c r="B40" s="2"/>
      <c r="D40" s="7"/>
      <c r="O40" s="2"/>
    </row>
    <row r="41" spans="2:17" x14ac:dyDescent="0.25">
      <c r="B41" s="2"/>
      <c r="D41" s="7" t="s">
        <v>25</v>
      </c>
      <c r="O41" s="2"/>
    </row>
    <row r="42" spans="2:17" ht="3.95" customHeight="1" x14ac:dyDescent="0.25">
      <c r="B42" s="2"/>
      <c r="O42" s="2"/>
    </row>
    <row r="43" spans="2:17" ht="20.100000000000001" customHeight="1" x14ac:dyDescent="0.25">
      <c r="B43" s="2"/>
      <c r="D43" s="328" t="s">
        <v>26</v>
      </c>
      <c r="E43" s="328"/>
      <c r="F43" s="4" t="s">
        <v>2</v>
      </c>
      <c r="O43" s="2"/>
    </row>
    <row r="44" spans="2:17" ht="18" customHeight="1" x14ac:dyDescent="0.25">
      <c r="B44" s="2"/>
      <c r="D44" s="343" t="s">
        <v>27</v>
      </c>
      <c r="E44" s="344"/>
      <c r="F44" s="12" t="s">
        <v>22</v>
      </c>
      <c r="G44" s="347" t="s">
        <v>5</v>
      </c>
      <c r="H44" s="348"/>
      <c r="I44" s="348"/>
      <c r="J44" s="348"/>
      <c r="K44" s="348"/>
      <c r="L44" s="348"/>
      <c r="M44" s="349"/>
      <c r="O44" s="2"/>
    </row>
    <row r="45" spans="2:17" ht="18" customHeight="1" x14ac:dyDescent="0.25">
      <c r="B45" s="2"/>
      <c r="D45" s="345"/>
      <c r="E45" s="346"/>
      <c r="F45" s="4" t="s">
        <v>500</v>
      </c>
      <c r="G45" s="331" t="s">
        <v>512</v>
      </c>
      <c r="H45" s="332"/>
      <c r="I45" s="332"/>
      <c r="J45" s="332"/>
      <c r="K45" s="332"/>
      <c r="L45" s="332"/>
      <c r="M45" s="333"/>
      <c r="O45" s="2"/>
      <c r="Q45" s="3" t="str">
        <f>+IFERROR(VLOOKUP(G45,base!$A$41:$C$45,3,FALSE),"")</f>
        <v/>
      </c>
    </row>
    <row r="46" spans="2:17" ht="18" customHeight="1" x14ac:dyDescent="0.25">
      <c r="B46" s="2"/>
      <c r="D46" s="343" t="s">
        <v>28</v>
      </c>
      <c r="E46" s="344"/>
      <c r="F46" s="12" t="s">
        <v>22</v>
      </c>
      <c r="G46" s="347" t="s">
        <v>5</v>
      </c>
      <c r="H46" s="348"/>
      <c r="I46" s="348"/>
      <c r="J46" s="348"/>
      <c r="K46" s="348"/>
      <c r="L46" s="348"/>
      <c r="M46" s="349"/>
      <c r="O46" s="2"/>
    </row>
    <row r="47" spans="2:17" ht="18" customHeight="1" x14ac:dyDescent="0.25">
      <c r="B47" s="2"/>
      <c r="D47" s="345"/>
      <c r="E47" s="346"/>
      <c r="F47" s="4" t="s">
        <v>500</v>
      </c>
      <c r="G47" s="331" t="s">
        <v>512</v>
      </c>
      <c r="H47" s="332"/>
      <c r="I47" s="332"/>
      <c r="J47" s="332"/>
      <c r="K47" s="332"/>
      <c r="L47" s="332"/>
      <c r="M47" s="333"/>
      <c r="O47" s="2"/>
      <c r="Q47" s="3" t="e">
        <f>+IF(VLOOKUP(G47,base!$A$46:$C$66,3,FALSE)=F45,1,0)</f>
        <v>#N/A</v>
      </c>
    </row>
    <row r="48" spans="2:17" ht="18" customHeight="1" x14ac:dyDescent="0.25">
      <c r="B48" s="2"/>
      <c r="D48" s="343" t="s">
        <v>29</v>
      </c>
      <c r="E48" s="344"/>
      <c r="F48" s="12" t="s">
        <v>22</v>
      </c>
      <c r="G48" s="347" t="s">
        <v>5</v>
      </c>
      <c r="H48" s="348"/>
      <c r="I48" s="348"/>
      <c r="J48" s="348"/>
      <c r="K48" s="348"/>
      <c r="L48" s="348"/>
      <c r="M48" s="349"/>
      <c r="O48" s="2"/>
    </row>
    <row r="49" spans="2:15" ht="29.25" customHeight="1" x14ac:dyDescent="0.25">
      <c r="B49" s="2"/>
      <c r="D49" s="345"/>
      <c r="E49" s="346"/>
      <c r="F49" s="13" t="s">
        <v>924</v>
      </c>
      <c r="G49" s="331" t="s">
        <v>903</v>
      </c>
      <c r="H49" s="332"/>
      <c r="I49" s="332"/>
      <c r="J49" s="332"/>
      <c r="K49" s="332"/>
      <c r="L49" s="332"/>
      <c r="M49" s="333"/>
      <c r="O49" s="2"/>
    </row>
    <row r="50" spans="2:15" ht="3.95" customHeight="1" x14ac:dyDescent="0.25">
      <c r="B50" s="2"/>
      <c r="O50" s="2"/>
    </row>
    <row r="51" spans="2:15" ht="20.100000000000001" customHeight="1" x14ac:dyDescent="0.25">
      <c r="B51" s="2"/>
      <c r="D51" s="328" t="s">
        <v>31</v>
      </c>
      <c r="E51" s="328"/>
      <c r="F51" s="4" t="s">
        <v>2</v>
      </c>
      <c r="G51" s="328" t="s">
        <v>32</v>
      </c>
      <c r="H51" s="328"/>
      <c r="I51" s="17" t="s">
        <v>500</v>
      </c>
      <c r="O51" s="2"/>
    </row>
    <row r="52" spans="2:15" ht="3.95" customHeight="1" x14ac:dyDescent="0.25">
      <c r="B52" s="2"/>
      <c r="O52" s="2"/>
    </row>
    <row r="53" spans="2:15" ht="3" customHeight="1" x14ac:dyDescent="0.25">
      <c r="B53" s="2"/>
      <c r="C53" s="2"/>
      <c r="D53" s="2"/>
      <c r="E53" s="2"/>
      <c r="F53" s="2"/>
      <c r="G53" s="2"/>
      <c r="H53" s="2"/>
      <c r="I53" s="2"/>
      <c r="J53" s="2"/>
      <c r="K53" s="2"/>
      <c r="L53" s="2"/>
      <c r="M53" s="2"/>
      <c r="N53" s="2"/>
      <c r="O53" s="2"/>
    </row>
    <row r="54" spans="2:15" ht="3" customHeight="1" x14ac:dyDescent="0.25"/>
    <row r="55" spans="2:15" ht="3.95" customHeight="1" x14ac:dyDescent="0.25">
      <c r="B55" s="2"/>
      <c r="C55" s="2"/>
      <c r="D55" s="2"/>
      <c r="E55" s="2"/>
      <c r="F55" s="2"/>
      <c r="G55" s="2"/>
      <c r="H55" s="2"/>
      <c r="I55" s="2"/>
      <c r="J55" s="2"/>
      <c r="K55" s="2"/>
      <c r="L55" s="2"/>
      <c r="M55" s="2"/>
      <c r="N55" s="2"/>
      <c r="O55" s="2"/>
    </row>
    <row r="56" spans="2:15" ht="3.95" customHeight="1" x14ac:dyDescent="0.25">
      <c r="B56" s="2"/>
      <c r="O56" s="2"/>
    </row>
    <row r="57" spans="2:15" x14ac:dyDescent="0.25">
      <c r="B57" s="2"/>
      <c r="D57" s="7" t="s">
        <v>33</v>
      </c>
      <c r="O57" s="2"/>
    </row>
    <row r="58" spans="2:15" ht="3.95" customHeight="1" x14ac:dyDescent="0.25">
      <c r="B58" s="2"/>
      <c r="O58" s="2"/>
    </row>
    <row r="59" spans="2:15" ht="39" customHeight="1" x14ac:dyDescent="0.25">
      <c r="B59" s="2"/>
      <c r="D59" s="328" t="s">
        <v>34</v>
      </c>
      <c r="E59" s="328"/>
      <c r="F59" s="335" t="s">
        <v>937</v>
      </c>
      <c r="G59" s="335"/>
      <c r="H59" s="335"/>
      <c r="I59" s="335"/>
      <c r="J59" s="335"/>
      <c r="K59" s="335"/>
      <c r="L59" s="335"/>
      <c r="M59" s="335"/>
      <c r="O59" s="2"/>
    </row>
    <row r="60" spans="2:15" ht="27.75" customHeight="1" x14ac:dyDescent="0.25">
      <c r="B60" s="2"/>
      <c r="D60" s="350" t="s">
        <v>35</v>
      </c>
      <c r="E60" s="350"/>
      <c r="F60" s="335" t="s">
        <v>938</v>
      </c>
      <c r="G60" s="335"/>
      <c r="H60" s="335"/>
      <c r="I60" s="335"/>
      <c r="J60" s="335"/>
      <c r="K60" s="335"/>
      <c r="L60" s="335"/>
      <c r="M60" s="335"/>
      <c r="O60" s="2"/>
    </row>
    <row r="61" spans="2:15" ht="27.75" customHeight="1" x14ac:dyDescent="0.25">
      <c r="B61" s="2"/>
      <c r="D61" s="350" t="s">
        <v>36</v>
      </c>
      <c r="E61" s="350"/>
      <c r="F61" s="335" t="s">
        <v>939</v>
      </c>
      <c r="G61" s="335"/>
      <c r="H61" s="335"/>
      <c r="I61" s="335"/>
      <c r="J61" s="335"/>
      <c r="K61" s="335"/>
      <c r="L61" s="335"/>
      <c r="M61" s="335"/>
      <c r="O61" s="2"/>
    </row>
    <row r="62" spans="2:15" ht="3.95" customHeight="1" x14ac:dyDescent="0.25">
      <c r="B62" s="2"/>
      <c r="O62" s="2"/>
    </row>
    <row r="63" spans="2:15" ht="3" customHeight="1" x14ac:dyDescent="0.25">
      <c r="B63" s="2"/>
      <c r="C63" s="2"/>
      <c r="D63" s="2"/>
      <c r="E63" s="2"/>
      <c r="F63" s="2"/>
      <c r="G63" s="2"/>
      <c r="H63" s="2"/>
      <c r="I63" s="2"/>
      <c r="J63" s="2"/>
      <c r="K63" s="2"/>
      <c r="L63" s="2"/>
      <c r="M63" s="2"/>
      <c r="N63" s="2"/>
      <c r="O63" s="2"/>
    </row>
    <row r="64" spans="2:15" x14ac:dyDescent="0.25">
      <c r="M64" s="14" t="s">
        <v>37</v>
      </c>
    </row>
    <row r="65" spans="2:37" ht="3" customHeight="1" x14ac:dyDescent="0.25">
      <c r="B65" s="2"/>
      <c r="C65" s="2"/>
      <c r="D65" s="2"/>
      <c r="E65" s="2"/>
      <c r="F65" s="2"/>
      <c r="G65" s="2"/>
      <c r="H65" s="2"/>
      <c r="I65" s="2"/>
      <c r="J65" s="2"/>
      <c r="K65" s="2"/>
      <c r="L65" s="2"/>
      <c r="M65" s="2"/>
      <c r="N65" s="2"/>
      <c r="O65" s="2"/>
    </row>
    <row r="66" spans="2:37" ht="3.95" customHeight="1" x14ac:dyDescent="0.25">
      <c r="B66" s="2"/>
      <c r="O66" s="2"/>
    </row>
    <row r="67" spans="2:37" x14ac:dyDescent="0.25">
      <c r="B67" s="2"/>
      <c r="D67" s="352" t="s">
        <v>38</v>
      </c>
      <c r="E67" s="352"/>
      <c r="O67" s="2"/>
    </row>
    <row r="68" spans="2:37" ht="3.95" customHeight="1" x14ac:dyDescent="0.25">
      <c r="B68" s="2"/>
      <c r="D68" s="7"/>
      <c r="E68" s="7"/>
      <c r="O68" s="2"/>
    </row>
    <row r="69" spans="2:37" ht="18.75" customHeight="1" x14ac:dyDescent="0.25">
      <c r="B69" s="2"/>
      <c r="O69" s="2"/>
      <c r="U69" s="3">
        <f>+IFERROR(VLOOKUP(F23,base!$A$1:$B$8,2,FALSE),"")</f>
        <v>2</v>
      </c>
    </row>
    <row r="70" spans="2:37" ht="3.95" customHeight="1" x14ac:dyDescent="0.25">
      <c r="B70" s="2"/>
      <c r="D70" s="7"/>
      <c r="E70" s="7"/>
      <c r="O70" s="2"/>
    </row>
    <row r="71" spans="2:37" ht="18.75" customHeight="1" x14ac:dyDescent="0.25">
      <c r="B71" s="2"/>
      <c r="D71" s="334" t="s">
        <v>39</v>
      </c>
      <c r="E71" s="334"/>
      <c r="F71" s="4" t="s">
        <v>48</v>
      </c>
      <c r="G71" s="3">
        <v>4</v>
      </c>
      <c r="O71" s="2"/>
    </row>
    <row r="72" spans="2:37" ht="3.95" customHeight="1" x14ac:dyDescent="0.25">
      <c r="B72" s="2"/>
      <c r="D72" s="7"/>
      <c r="E72" s="7"/>
      <c r="O72" s="2"/>
    </row>
    <row r="73" spans="2:37" x14ac:dyDescent="0.25">
      <c r="B73" s="2"/>
      <c r="D73" s="353" t="s">
        <v>41</v>
      </c>
      <c r="E73" s="353"/>
      <c r="F73" s="354" t="s">
        <v>42</v>
      </c>
      <c r="G73" s="355"/>
      <c r="H73" s="354" t="s">
        <v>43</v>
      </c>
      <c r="I73" s="355"/>
      <c r="J73" s="354" t="s">
        <v>44</v>
      </c>
      <c r="K73" s="355"/>
      <c r="L73" s="354" t="s">
        <v>45</v>
      </c>
      <c r="M73" s="355"/>
      <c r="O73" s="2"/>
    </row>
    <row r="74" spans="2:37" x14ac:dyDescent="0.25">
      <c r="B74" s="2"/>
      <c r="D74" s="353"/>
      <c r="E74" s="353"/>
      <c r="F74" s="15" t="s">
        <v>51</v>
      </c>
      <c r="G74" s="15" t="s">
        <v>52</v>
      </c>
      <c r="H74" s="15" t="s">
        <v>51</v>
      </c>
      <c r="I74" s="15" t="s">
        <v>52</v>
      </c>
      <c r="J74" s="15" t="s">
        <v>51</v>
      </c>
      <c r="K74" s="15" t="s">
        <v>52</v>
      </c>
      <c r="L74" s="15" t="s">
        <v>51</v>
      </c>
      <c r="M74" s="15" t="s">
        <v>52</v>
      </c>
      <c r="O74" s="2"/>
    </row>
    <row r="75" spans="2:37" x14ac:dyDescent="0.25">
      <c r="B75" s="2"/>
      <c r="D75" s="351" t="s">
        <v>46</v>
      </c>
      <c r="E75" s="351"/>
      <c r="F75" s="16" t="s">
        <v>500</v>
      </c>
      <c r="G75" s="16" t="s">
        <v>500</v>
      </c>
      <c r="H75" s="16" t="s">
        <v>500</v>
      </c>
      <c r="I75" s="16" t="s">
        <v>500</v>
      </c>
      <c r="J75" s="16" t="s">
        <v>500</v>
      </c>
      <c r="K75" s="16" t="s">
        <v>500</v>
      </c>
      <c r="L75" s="16" t="s">
        <v>500</v>
      </c>
      <c r="M75" s="16" t="s">
        <v>500</v>
      </c>
      <c r="O75" s="2"/>
      <c r="AE75" s="3" t="s">
        <v>46</v>
      </c>
      <c r="AF75" s="3">
        <v>1</v>
      </c>
      <c r="AG75" s="3">
        <f>+IF(AF75&gt;=$G$71,1,0)</f>
        <v>0</v>
      </c>
      <c r="AH75" s="3">
        <f>+IF(AG75=0,0,IF(AG75=1,(SUM($AG$75:AG75)-1),1))</f>
        <v>0</v>
      </c>
      <c r="AI75" s="3">
        <f>+IF(AH75=0,0,IF(MOD(AH75,$U$69)=0,1,0))</f>
        <v>0</v>
      </c>
      <c r="AJ75" s="3">
        <f>+IF(AE75=$F$71,1,0)</f>
        <v>0</v>
      </c>
      <c r="AK75" s="3">
        <f>+MAX(AI75:AJ75)</f>
        <v>0</v>
      </c>
    </row>
    <row r="76" spans="2:37" x14ac:dyDescent="0.25">
      <c r="B76" s="2"/>
      <c r="D76" s="351" t="s">
        <v>40</v>
      </c>
      <c r="E76" s="351"/>
      <c r="F76" s="16" t="s">
        <v>500</v>
      </c>
      <c r="G76" s="16" t="s">
        <v>500</v>
      </c>
      <c r="H76" s="16" t="s">
        <v>500</v>
      </c>
      <c r="I76" s="16" t="s">
        <v>500</v>
      </c>
      <c r="J76" s="16" t="s">
        <v>500</v>
      </c>
      <c r="K76" s="16" t="s">
        <v>500</v>
      </c>
      <c r="L76" s="16" t="s">
        <v>500</v>
      </c>
      <c r="M76" s="16" t="s">
        <v>500</v>
      </c>
      <c r="O76" s="2"/>
      <c r="AE76" s="3" t="s">
        <v>40</v>
      </c>
      <c r="AF76" s="3">
        <v>2</v>
      </c>
      <c r="AG76" s="3">
        <f t="shared" ref="AG76:AG86" si="0">+IF(AF76&gt;=$G$71,1,0)</f>
        <v>0</v>
      </c>
      <c r="AH76" s="3">
        <f>+IF(AG76=0,0,IF(AG76=1,(SUM($AG$75:AG76)-1),1))</f>
        <v>0</v>
      </c>
      <c r="AI76" s="3">
        <f t="shared" ref="AI76:AI86" si="1">+IF(AH76=0,0,IF(MOD(AH76,$U$69)=0,1,0))</f>
        <v>0</v>
      </c>
      <c r="AJ76" s="3">
        <f t="shared" ref="AJ76:AJ86" si="2">+IF(AE76=$F$71,1,0)</f>
        <v>0</v>
      </c>
      <c r="AK76" s="3">
        <f t="shared" ref="AK76:AK86" si="3">+MAX(AI76:AJ76)</f>
        <v>0</v>
      </c>
    </row>
    <row r="77" spans="2:37" x14ac:dyDescent="0.25">
      <c r="B77" s="2"/>
      <c r="D77" s="351" t="s">
        <v>47</v>
      </c>
      <c r="E77" s="351"/>
      <c r="F77" s="16" t="s">
        <v>500</v>
      </c>
      <c r="G77" s="16" t="s">
        <v>500</v>
      </c>
      <c r="H77" s="16" t="s">
        <v>500</v>
      </c>
      <c r="I77" s="16" t="s">
        <v>500</v>
      </c>
      <c r="J77" s="16" t="s">
        <v>500</v>
      </c>
      <c r="K77" s="16" t="s">
        <v>500</v>
      </c>
      <c r="L77" s="16" t="s">
        <v>500</v>
      </c>
      <c r="M77" s="16" t="s">
        <v>500</v>
      </c>
      <c r="O77" s="2"/>
      <c r="AE77" s="3" t="s">
        <v>47</v>
      </c>
      <c r="AF77" s="3">
        <v>3</v>
      </c>
      <c r="AG77" s="3">
        <f t="shared" si="0"/>
        <v>0</v>
      </c>
      <c r="AH77" s="3">
        <f>+IF(AG77=0,0,IF(AG77=1,(SUM($AG$75:AG77)-1),1))</f>
        <v>0</v>
      </c>
      <c r="AI77" s="3">
        <f t="shared" si="1"/>
        <v>0</v>
      </c>
      <c r="AJ77" s="3">
        <f t="shared" si="2"/>
        <v>0</v>
      </c>
      <c r="AK77" s="3">
        <f t="shared" si="3"/>
        <v>0</v>
      </c>
    </row>
    <row r="78" spans="2:37" x14ac:dyDescent="0.25">
      <c r="B78" s="2"/>
      <c r="D78" s="351" t="s">
        <v>48</v>
      </c>
      <c r="E78" s="351"/>
      <c r="F78" s="16" t="s">
        <v>500</v>
      </c>
      <c r="G78" s="16">
        <v>0.20100000000000001</v>
      </c>
      <c r="H78" s="16">
        <v>0.2</v>
      </c>
      <c r="I78" s="16">
        <v>0.10100000000000001</v>
      </c>
      <c r="J78" s="16">
        <v>0.1</v>
      </c>
      <c r="K78" s="16">
        <v>5.1000000000000004E-2</v>
      </c>
      <c r="L78" s="16">
        <v>0.05</v>
      </c>
      <c r="M78" s="16" t="s">
        <v>500</v>
      </c>
      <c r="O78" s="2"/>
      <c r="AE78" s="3" t="s">
        <v>48</v>
      </c>
      <c r="AF78" s="3">
        <v>4</v>
      </c>
      <c r="AG78" s="3">
        <f t="shared" si="0"/>
        <v>1</v>
      </c>
      <c r="AH78" s="3">
        <f>+IF(AG78=0,0,IF(AG78=1,(SUM($AG$75:AG78)-1),1))</f>
        <v>0</v>
      </c>
      <c r="AI78" s="3">
        <f t="shared" si="1"/>
        <v>0</v>
      </c>
      <c r="AJ78" s="3">
        <f t="shared" si="2"/>
        <v>1</v>
      </c>
      <c r="AK78" s="3">
        <f t="shared" si="3"/>
        <v>1</v>
      </c>
    </row>
    <row r="79" spans="2:37" x14ac:dyDescent="0.25">
      <c r="B79" s="2"/>
      <c r="D79" s="351" t="s">
        <v>49</v>
      </c>
      <c r="E79" s="351"/>
      <c r="F79" s="16" t="s">
        <v>500</v>
      </c>
      <c r="G79" s="16" t="s">
        <v>500</v>
      </c>
      <c r="H79" s="16" t="s">
        <v>500</v>
      </c>
      <c r="I79" s="16" t="s">
        <v>500</v>
      </c>
      <c r="J79" s="16" t="s">
        <v>500</v>
      </c>
      <c r="K79" s="16" t="s">
        <v>500</v>
      </c>
      <c r="L79" s="16" t="s">
        <v>500</v>
      </c>
      <c r="M79" s="16" t="s">
        <v>500</v>
      </c>
      <c r="O79" s="2"/>
      <c r="AE79" s="3" t="s">
        <v>49</v>
      </c>
      <c r="AF79" s="3">
        <v>5</v>
      </c>
      <c r="AG79" s="3">
        <f t="shared" si="0"/>
        <v>1</v>
      </c>
      <c r="AH79" s="3">
        <f>+IF(AG79=0,0,IF(AG79=1,(SUM($AG$75:AG79)-1),1))</f>
        <v>1</v>
      </c>
      <c r="AI79" s="3">
        <f t="shared" si="1"/>
        <v>0</v>
      </c>
      <c r="AJ79" s="3">
        <f t="shared" si="2"/>
        <v>0</v>
      </c>
      <c r="AK79" s="3">
        <f t="shared" si="3"/>
        <v>0</v>
      </c>
    </row>
    <row r="80" spans="2:37" x14ac:dyDescent="0.25">
      <c r="B80" s="2"/>
      <c r="D80" s="351" t="s">
        <v>50</v>
      </c>
      <c r="E80" s="351"/>
      <c r="F80" s="16" t="s">
        <v>500</v>
      </c>
      <c r="G80" s="16">
        <v>0.20100000000000001</v>
      </c>
      <c r="H80" s="16">
        <v>0.2</v>
      </c>
      <c r="I80" s="16">
        <v>0.10100000000000001</v>
      </c>
      <c r="J80" s="16">
        <v>0.1</v>
      </c>
      <c r="K80" s="16">
        <v>5.1000000000000004E-2</v>
      </c>
      <c r="L80" s="16">
        <v>0.05</v>
      </c>
      <c r="M80" s="16" t="s">
        <v>500</v>
      </c>
      <c r="O80" s="2"/>
      <c r="AE80" s="3" t="s">
        <v>50</v>
      </c>
      <c r="AF80" s="3">
        <v>6</v>
      </c>
      <c r="AG80" s="3">
        <f t="shared" si="0"/>
        <v>1</v>
      </c>
      <c r="AH80" s="3">
        <f>+IF(AG80=0,0,IF(AG80=1,(SUM($AG$75:AG80)-1),1))</f>
        <v>2</v>
      </c>
      <c r="AI80" s="3">
        <f t="shared" si="1"/>
        <v>1</v>
      </c>
      <c r="AJ80" s="3">
        <f t="shared" si="2"/>
        <v>0</v>
      </c>
      <c r="AK80" s="3">
        <f t="shared" si="3"/>
        <v>1</v>
      </c>
    </row>
    <row r="81" spans="2:37" x14ac:dyDescent="0.25">
      <c r="B81" s="2"/>
      <c r="D81" s="351" t="s">
        <v>53</v>
      </c>
      <c r="E81" s="351"/>
      <c r="F81" s="16" t="s">
        <v>500</v>
      </c>
      <c r="G81" s="16" t="s">
        <v>500</v>
      </c>
      <c r="H81" s="16" t="s">
        <v>500</v>
      </c>
      <c r="I81" s="16" t="s">
        <v>500</v>
      </c>
      <c r="J81" s="16" t="s">
        <v>500</v>
      </c>
      <c r="K81" s="16" t="s">
        <v>500</v>
      </c>
      <c r="L81" s="16" t="s">
        <v>500</v>
      </c>
      <c r="M81" s="16" t="s">
        <v>500</v>
      </c>
      <c r="O81" s="2"/>
      <c r="AE81" s="3" t="s">
        <v>53</v>
      </c>
      <c r="AF81" s="3">
        <v>7</v>
      </c>
      <c r="AG81" s="3">
        <f t="shared" si="0"/>
        <v>1</v>
      </c>
      <c r="AH81" s="3">
        <f>+IF(AG81=0,0,IF(AG81=1,(SUM($AG$75:AG81)-1),1))</f>
        <v>3</v>
      </c>
      <c r="AI81" s="3">
        <f t="shared" si="1"/>
        <v>0</v>
      </c>
      <c r="AJ81" s="3">
        <f t="shared" si="2"/>
        <v>0</v>
      </c>
      <c r="AK81" s="3">
        <f t="shared" si="3"/>
        <v>0</v>
      </c>
    </row>
    <row r="82" spans="2:37" x14ac:dyDescent="0.25">
      <c r="B82" s="2"/>
      <c r="D82" s="351" t="s">
        <v>54</v>
      </c>
      <c r="E82" s="351"/>
      <c r="F82" s="16" t="s">
        <v>500</v>
      </c>
      <c r="G82" s="16">
        <v>0.20100000000000001</v>
      </c>
      <c r="H82" s="16">
        <v>0.2</v>
      </c>
      <c r="I82" s="16">
        <v>0.10100000000000001</v>
      </c>
      <c r="J82" s="16">
        <v>0.1</v>
      </c>
      <c r="K82" s="16">
        <v>5.1000000000000004E-2</v>
      </c>
      <c r="L82" s="16">
        <v>0.05</v>
      </c>
      <c r="M82" s="16" t="s">
        <v>500</v>
      </c>
      <c r="O82" s="2"/>
      <c r="AE82" s="3" t="s">
        <v>54</v>
      </c>
      <c r="AF82" s="3">
        <v>8</v>
      </c>
      <c r="AG82" s="3">
        <f t="shared" si="0"/>
        <v>1</v>
      </c>
      <c r="AH82" s="3">
        <f>+IF(AG82=0,0,IF(AG82=1,(SUM($AG$75:AG82)-1),1))</f>
        <v>4</v>
      </c>
      <c r="AI82" s="3">
        <f t="shared" si="1"/>
        <v>1</v>
      </c>
      <c r="AJ82" s="3">
        <f t="shared" si="2"/>
        <v>0</v>
      </c>
      <c r="AK82" s="3">
        <f t="shared" si="3"/>
        <v>1</v>
      </c>
    </row>
    <row r="83" spans="2:37" x14ac:dyDescent="0.25">
      <c r="B83" s="2"/>
      <c r="D83" s="351" t="s">
        <v>55</v>
      </c>
      <c r="E83" s="351"/>
      <c r="F83" s="16" t="s">
        <v>500</v>
      </c>
      <c r="G83" s="16" t="s">
        <v>500</v>
      </c>
      <c r="H83" s="16" t="s">
        <v>500</v>
      </c>
      <c r="I83" s="16" t="s">
        <v>500</v>
      </c>
      <c r="J83" s="16" t="s">
        <v>500</v>
      </c>
      <c r="K83" s="16" t="s">
        <v>500</v>
      </c>
      <c r="L83" s="16" t="s">
        <v>500</v>
      </c>
      <c r="M83" s="16" t="s">
        <v>500</v>
      </c>
      <c r="O83" s="2"/>
      <c r="AE83" s="3" t="s">
        <v>55</v>
      </c>
      <c r="AF83" s="3">
        <v>9</v>
      </c>
      <c r="AG83" s="3">
        <f t="shared" si="0"/>
        <v>1</v>
      </c>
      <c r="AH83" s="3">
        <f>+IF(AG83=0,0,IF(AG83=1,(SUM($AG$75:AG83)-1),1))</f>
        <v>5</v>
      </c>
      <c r="AI83" s="3">
        <f t="shared" si="1"/>
        <v>0</v>
      </c>
      <c r="AJ83" s="3">
        <f t="shared" si="2"/>
        <v>0</v>
      </c>
      <c r="AK83" s="3">
        <f t="shared" si="3"/>
        <v>0</v>
      </c>
    </row>
    <row r="84" spans="2:37" x14ac:dyDescent="0.25">
      <c r="B84" s="2"/>
      <c r="D84" s="351" t="s">
        <v>56</v>
      </c>
      <c r="E84" s="351"/>
      <c r="F84" s="16" t="s">
        <v>500</v>
      </c>
      <c r="G84" s="16">
        <v>0.20100000000000001</v>
      </c>
      <c r="H84" s="16">
        <v>0.2</v>
      </c>
      <c r="I84" s="16">
        <v>0.10100000000000001</v>
      </c>
      <c r="J84" s="16">
        <v>0.1</v>
      </c>
      <c r="K84" s="16">
        <v>5.1000000000000004E-2</v>
      </c>
      <c r="L84" s="16">
        <v>0.05</v>
      </c>
      <c r="M84" s="16" t="s">
        <v>500</v>
      </c>
      <c r="O84" s="2"/>
      <c r="AE84" s="3" t="s">
        <v>56</v>
      </c>
      <c r="AF84" s="3">
        <v>10</v>
      </c>
      <c r="AG84" s="3">
        <f t="shared" si="0"/>
        <v>1</v>
      </c>
      <c r="AH84" s="3">
        <f>+IF(AG84=0,0,IF(AG84=1,(SUM($AG$75:AG84)-1),1))</f>
        <v>6</v>
      </c>
      <c r="AI84" s="3">
        <f t="shared" si="1"/>
        <v>1</v>
      </c>
      <c r="AJ84" s="3">
        <f t="shared" si="2"/>
        <v>0</v>
      </c>
      <c r="AK84" s="3">
        <f t="shared" si="3"/>
        <v>1</v>
      </c>
    </row>
    <row r="85" spans="2:37" x14ac:dyDescent="0.25">
      <c r="B85" s="2"/>
      <c r="D85" s="351" t="s">
        <v>57</v>
      </c>
      <c r="E85" s="351"/>
      <c r="F85" s="16" t="s">
        <v>500</v>
      </c>
      <c r="G85" s="16" t="s">
        <v>500</v>
      </c>
      <c r="H85" s="16" t="s">
        <v>500</v>
      </c>
      <c r="I85" s="16" t="s">
        <v>500</v>
      </c>
      <c r="J85" s="16" t="s">
        <v>500</v>
      </c>
      <c r="K85" s="16" t="s">
        <v>500</v>
      </c>
      <c r="L85" s="16" t="s">
        <v>500</v>
      </c>
      <c r="M85" s="16" t="s">
        <v>500</v>
      </c>
      <c r="O85" s="2"/>
      <c r="AE85" s="3" t="s">
        <v>57</v>
      </c>
      <c r="AF85" s="3">
        <v>11</v>
      </c>
      <c r="AG85" s="3">
        <f t="shared" si="0"/>
        <v>1</v>
      </c>
      <c r="AH85" s="3">
        <f>+IF(AG85=0,0,IF(AG85=1,(SUM($AG$75:AG85)-1),1))</f>
        <v>7</v>
      </c>
      <c r="AI85" s="3">
        <f t="shared" si="1"/>
        <v>0</v>
      </c>
      <c r="AJ85" s="3">
        <f t="shared" si="2"/>
        <v>0</v>
      </c>
      <c r="AK85" s="3">
        <f t="shared" si="3"/>
        <v>0</v>
      </c>
    </row>
    <row r="86" spans="2:37" x14ac:dyDescent="0.25">
      <c r="B86" s="2"/>
      <c r="D86" s="351" t="s">
        <v>58</v>
      </c>
      <c r="E86" s="351"/>
      <c r="F86" s="16" t="s">
        <v>500</v>
      </c>
      <c r="G86" s="16">
        <v>0.20100000000000001</v>
      </c>
      <c r="H86" s="16">
        <v>0.2</v>
      </c>
      <c r="I86" s="16">
        <v>0.10100000000000001</v>
      </c>
      <c r="J86" s="16">
        <v>0.1</v>
      </c>
      <c r="K86" s="16">
        <v>5.1000000000000004E-2</v>
      </c>
      <c r="L86" s="16">
        <v>0.05</v>
      </c>
      <c r="M86" s="16" t="s">
        <v>500</v>
      </c>
      <c r="O86" s="2"/>
      <c r="AE86" s="3" t="s">
        <v>58</v>
      </c>
      <c r="AF86" s="65">
        <v>12</v>
      </c>
      <c r="AG86" s="3">
        <f t="shared" si="0"/>
        <v>1</v>
      </c>
      <c r="AH86" s="3">
        <f>+IF(AG86=0,0,IF(AG86=1,(SUM($AG$75:AG86)-1),1))</f>
        <v>8</v>
      </c>
      <c r="AI86" s="3">
        <f t="shared" si="1"/>
        <v>1</v>
      </c>
      <c r="AJ86" s="3">
        <f t="shared" si="2"/>
        <v>0</v>
      </c>
      <c r="AK86" s="3">
        <f t="shared" si="3"/>
        <v>1</v>
      </c>
    </row>
    <row r="87" spans="2:37" ht="3.75" customHeight="1" x14ac:dyDescent="0.25">
      <c r="B87" s="2"/>
      <c r="O87" s="2"/>
    </row>
    <row r="88" spans="2:37" ht="106.5" customHeight="1" x14ac:dyDescent="0.25">
      <c r="B88" s="2"/>
      <c r="D88" s="329" t="s">
        <v>59</v>
      </c>
      <c r="E88" s="330"/>
      <c r="F88" s="416" t="s">
        <v>1978</v>
      </c>
      <c r="G88" s="417"/>
      <c r="H88" s="417"/>
      <c r="I88" s="417"/>
      <c r="J88" s="417"/>
      <c r="K88" s="417"/>
      <c r="L88" s="417"/>
      <c r="M88" s="418"/>
      <c r="O88" s="2"/>
    </row>
    <row r="89" spans="2:37" ht="3.95" customHeight="1" x14ac:dyDescent="0.25">
      <c r="B89" s="2"/>
      <c r="O89" s="2"/>
    </row>
    <row r="90" spans="2:37" ht="3" customHeight="1" x14ac:dyDescent="0.25">
      <c r="B90" s="2"/>
      <c r="C90" s="2"/>
      <c r="D90" s="2"/>
      <c r="E90" s="2"/>
      <c r="F90" s="2"/>
      <c r="G90" s="2"/>
      <c r="H90" s="2"/>
      <c r="I90" s="2"/>
      <c r="J90" s="2"/>
      <c r="K90" s="2"/>
      <c r="L90" s="2"/>
      <c r="M90" s="2"/>
      <c r="N90" s="2"/>
      <c r="O90" s="2"/>
    </row>
    <row r="91" spans="2:37" ht="3" customHeight="1" x14ac:dyDescent="0.25"/>
    <row r="92" spans="2:37" ht="3" customHeight="1" x14ac:dyDescent="0.25">
      <c r="B92" s="2"/>
      <c r="C92" s="2"/>
      <c r="D92" s="2"/>
      <c r="E92" s="2"/>
      <c r="F92" s="2"/>
      <c r="G92" s="2"/>
      <c r="H92" s="2"/>
      <c r="I92" s="2"/>
      <c r="J92" s="2"/>
      <c r="K92" s="2"/>
      <c r="L92" s="2"/>
      <c r="M92" s="2"/>
      <c r="N92" s="2"/>
      <c r="O92" s="2"/>
    </row>
    <row r="93" spans="2:37" ht="3.95" customHeight="1" x14ac:dyDescent="0.25">
      <c r="B93" s="2"/>
      <c r="O93" s="2"/>
    </row>
    <row r="94" spans="2:37" x14ac:dyDescent="0.25">
      <c r="B94" s="2"/>
      <c r="D94" s="74" t="s">
        <v>60</v>
      </c>
      <c r="O94" s="2"/>
    </row>
    <row r="95" spans="2:37" ht="3.95" customHeight="1" x14ac:dyDescent="0.25">
      <c r="B95" s="2"/>
      <c r="O95" s="2"/>
    </row>
    <row r="96" spans="2:37" ht="20.100000000000001" customHeight="1" x14ac:dyDescent="0.25">
      <c r="B96" s="2"/>
      <c r="D96" s="328" t="s">
        <v>61</v>
      </c>
      <c r="E96" s="328"/>
      <c r="O96" s="2"/>
    </row>
    <row r="97" spans="2:15" ht="42" customHeight="1" x14ac:dyDescent="0.25">
      <c r="B97" s="2"/>
      <c r="D97" s="350" t="s">
        <v>35</v>
      </c>
      <c r="E97" s="350"/>
      <c r="F97" s="335" t="s">
        <v>1979</v>
      </c>
      <c r="G97" s="335"/>
      <c r="H97" s="335"/>
      <c r="I97" s="335"/>
      <c r="J97" s="335"/>
      <c r="K97" s="335"/>
      <c r="L97" s="335"/>
      <c r="M97" s="335"/>
      <c r="O97" s="2"/>
    </row>
    <row r="98" spans="2:15" ht="42" customHeight="1" x14ac:dyDescent="0.25">
      <c r="B98" s="2"/>
      <c r="D98" s="350" t="s">
        <v>36</v>
      </c>
      <c r="E98" s="350"/>
      <c r="F98" s="335" t="s">
        <v>940</v>
      </c>
      <c r="G98" s="335"/>
      <c r="H98" s="335"/>
      <c r="I98" s="335"/>
      <c r="J98" s="335"/>
      <c r="K98" s="335"/>
      <c r="L98" s="335"/>
      <c r="M98" s="335"/>
      <c r="O98" s="2"/>
    </row>
    <row r="99" spans="2:15" ht="3.95" customHeight="1" x14ac:dyDescent="0.25">
      <c r="B99" s="2"/>
      <c r="O99" s="2"/>
    </row>
    <row r="100" spans="2:15" ht="216" customHeight="1" x14ac:dyDescent="0.25">
      <c r="B100" s="2"/>
      <c r="D100" s="329" t="s">
        <v>62</v>
      </c>
      <c r="E100" s="330"/>
      <c r="F100" s="331" t="s">
        <v>917</v>
      </c>
      <c r="G100" s="325"/>
      <c r="H100" s="325"/>
      <c r="I100" s="325"/>
      <c r="J100" s="325"/>
      <c r="K100" s="325"/>
      <c r="L100" s="325"/>
      <c r="M100" s="326"/>
      <c r="O100" s="2"/>
    </row>
    <row r="101" spans="2:15" ht="3.95" customHeight="1" x14ac:dyDescent="0.25">
      <c r="B101" s="2"/>
      <c r="O101" s="2"/>
    </row>
    <row r="102" spans="2:15" ht="19.5" customHeight="1" x14ac:dyDescent="0.25">
      <c r="B102" s="2"/>
      <c r="D102" s="320" t="s">
        <v>64</v>
      </c>
      <c r="E102" s="321"/>
      <c r="F102" s="19" t="s">
        <v>65</v>
      </c>
      <c r="G102" s="4" t="s">
        <v>2</v>
      </c>
      <c r="K102" s="20"/>
      <c r="O102" s="2"/>
    </row>
    <row r="103" spans="2:15" ht="19.5" customHeight="1" x14ac:dyDescent="0.25">
      <c r="B103" s="2"/>
      <c r="D103" s="322"/>
      <c r="E103" s="323"/>
      <c r="F103" s="19" t="s">
        <v>66</v>
      </c>
      <c r="G103" s="4"/>
      <c r="K103" s="21"/>
      <c r="O103" s="2"/>
    </row>
    <row r="104" spans="2:15" ht="27.75" customHeight="1" x14ac:dyDescent="0.25">
      <c r="B104" s="2"/>
      <c r="D104" s="322"/>
      <c r="E104" s="323"/>
      <c r="F104" s="19" t="s">
        <v>67</v>
      </c>
      <c r="G104" s="324"/>
      <c r="H104" s="325"/>
      <c r="I104" s="325"/>
      <c r="J104" s="325"/>
      <c r="K104" s="325"/>
      <c r="L104" s="325"/>
      <c r="M104" s="326"/>
      <c r="O104" s="2"/>
    </row>
    <row r="105" spans="2:15" ht="3.95" customHeight="1" x14ac:dyDescent="0.25">
      <c r="B105" s="2"/>
      <c r="O105" s="2"/>
    </row>
    <row r="106" spans="2:15" ht="197.25" customHeight="1" x14ac:dyDescent="0.25">
      <c r="B106" s="2"/>
      <c r="D106" s="329" t="s">
        <v>68</v>
      </c>
      <c r="E106" s="330"/>
      <c r="F106" s="331" t="s">
        <v>102</v>
      </c>
      <c r="G106" s="332"/>
      <c r="H106" s="332"/>
      <c r="I106" s="332"/>
      <c r="J106" s="332"/>
      <c r="K106" s="332"/>
      <c r="L106" s="332"/>
      <c r="M106" s="333"/>
      <c r="O106" s="2"/>
    </row>
    <row r="107" spans="2:15" ht="3.95" customHeight="1" x14ac:dyDescent="0.25">
      <c r="B107" s="2"/>
      <c r="O107" s="2"/>
    </row>
    <row r="108" spans="2:15" ht="17.25" customHeight="1" x14ac:dyDescent="0.25">
      <c r="B108" s="2"/>
      <c r="D108" s="320" t="s">
        <v>2044</v>
      </c>
      <c r="E108" s="321"/>
      <c r="F108" s="19" t="s">
        <v>2045</v>
      </c>
      <c r="G108" s="324" t="str">
        <f>+VLOOKUP(H10,tablero!$P$5:$R$200,3,FALSE)</f>
        <v>Director(a) Gestión Humana</v>
      </c>
      <c r="H108" s="325"/>
      <c r="I108" s="325"/>
      <c r="J108" s="325"/>
      <c r="K108" s="325"/>
      <c r="L108" s="325"/>
      <c r="M108" s="326"/>
      <c r="O108" s="2"/>
    </row>
    <row r="109" spans="2:15" ht="17.25" customHeight="1" x14ac:dyDescent="0.25">
      <c r="B109" s="2"/>
      <c r="D109" s="322"/>
      <c r="E109" s="323"/>
      <c r="F109" s="19" t="s">
        <v>2046</v>
      </c>
      <c r="G109" s="324" t="str">
        <f>+IF(M23="Si","Coordinador(a) Planeación y Sistemas","")</f>
        <v>Coordinador(a) Planeación y Sistemas</v>
      </c>
      <c r="H109" s="325"/>
      <c r="I109" s="325"/>
      <c r="J109" s="325"/>
      <c r="K109" s="325"/>
      <c r="L109" s="325"/>
      <c r="M109" s="326"/>
      <c r="O109" s="2"/>
    </row>
    <row r="110" spans="2:15" ht="17.25" customHeight="1" x14ac:dyDescent="0.25">
      <c r="B110" s="2"/>
      <c r="D110" s="322"/>
      <c r="E110" s="323"/>
      <c r="F110" s="19" t="s">
        <v>2047</v>
      </c>
      <c r="G110" s="324" t="str">
        <f>+IF(M24="Si","Coordinador(a) Centro Zonal","")</f>
        <v/>
      </c>
      <c r="H110" s="325"/>
      <c r="I110" s="325"/>
      <c r="J110" s="325"/>
      <c r="K110" s="325"/>
      <c r="L110" s="325"/>
      <c r="M110" s="326"/>
      <c r="O110" s="2"/>
    </row>
    <row r="111" spans="2:15" ht="3.95" customHeight="1" x14ac:dyDescent="0.25">
      <c r="B111" s="2"/>
      <c r="O111" s="2"/>
    </row>
    <row r="112" spans="2:15" ht="3" customHeight="1" x14ac:dyDescent="0.25">
      <c r="B112" s="2"/>
      <c r="C112" s="2"/>
      <c r="D112" s="2"/>
      <c r="E112" s="2"/>
      <c r="F112" s="2"/>
      <c r="G112" s="2"/>
      <c r="H112" s="2"/>
      <c r="I112" s="2"/>
      <c r="J112" s="2"/>
      <c r="K112" s="2"/>
      <c r="L112" s="2"/>
      <c r="M112" s="2"/>
      <c r="N112" s="2"/>
      <c r="O112" s="2"/>
    </row>
    <row r="113" spans="13:13" x14ac:dyDescent="0.25">
      <c r="M113" s="14" t="s">
        <v>70</v>
      </c>
    </row>
  </sheetData>
  <mergeCells count="81">
    <mergeCell ref="D102:E104"/>
    <mergeCell ref="G104:M104"/>
    <mergeCell ref="D106:E106"/>
    <mergeCell ref="F106:M106"/>
    <mergeCell ref="D96:E96"/>
    <mergeCell ref="D97:E97"/>
    <mergeCell ref="F97:M97"/>
    <mergeCell ref="D98:E98"/>
    <mergeCell ref="F98:M98"/>
    <mergeCell ref="D100:E100"/>
    <mergeCell ref="F100:M100"/>
    <mergeCell ref="F88:M88"/>
    <mergeCell ref="D77:E77"/>
    <mergeCell ref="D78:E78"/>
    <mergeCell ref="D79:E79"/>
    <mergeCell ref="D80:E80"/>
    <mergeCell ref="D81:E81"/>
    <mergeCell ref="D82:E82"/>
    <mergeCell ref="D83:E83"/>
    <mergeCell ref="D84:E84"/>
    <mergeCell ref="D85:E85"/>
    <mergeCell ref="D86:E86"/>
    <mergeCell ref="D88:E88"/>
    <mergeCell ref="D75:E75"/>
    <mergeCell ref="D76:E76"/>
    <mergeCell ref="D61:E61"/>
    <mergeCell ref="F61:M61"/>
    <mergeCell ref="D67:E67"/>
    <mergeCell ref="D71:E71"/>
    <mergeCell ref="D73:E74"/>
    <mergeCell ref="F73:G73"/>
    <mergeCell ref="H73:I73"/>
    <mergeCell ref="J73:K73"/>
    <mergeCell ref="L73:M73"/>
    <mergeCell ref="D51:E51"/>
    <mergeCell ref="G51:H51"/>
    <mergeCell ref="D59:E59"/>
    <mergeCell ref="F59:M59"/>
    <mergeCell ref="D60:E60"/>
    <mergeCell ref="F60:M60"/>
    <mergeCell ref="D46:E47"/>
    <mergeCell ref="G46:M46"/>
    <mergeCell ref="G47:M47"/>
    <mergeCell ref="D48:E49"/>
    <mergeCell ref="G48:M48"/>
    <mergeCell ref="G49:M49"/>
    <mergeCell ref="D34:E35"/>
    <mergeCell ref="G34:M34"/>
    <mergeCell ref="G35:M35"/>
    <mergeCell ref="D43:E43"/>
    <mergeCell ref="D44:E45"/>
    <mergeCell ref="G44:M44"/>
    <mergeCell ref="G45:M45"/>
    <mergeCell ref="D30:E31"/>
    <mergeCell ref="G30:M30"/>
    <mergeCell ref="G31:M31"/>
    <mergeCell ref="D32:E33"/>
    <mergeCell ref="G32:M32"/>
    <mergeCell ref="G33:M33"/>
    <mergeCell ref="D24:E24"/>
    <mergeCell ref="G24:H24"/>
    <mergeCell ref="K24:L24"/>
    <mergeCell ref="D25:E25"/>
    <mergeCell ref="D29:E29"/>
    <mergeCell ref="F29:M29"/>
    <mergeCell ref="D108:E110"/>
    <mergeCell ref="G108:M108"/>
    <mergeCell ref="G109:M109"/>
    <mergeCell ref="G110:M110"/>
    <mergeCell ref="C3:N5"/>
    <mergeCell ref="D10:E10"/>
    <mergeCell ref="D12:E12"/>
    <mergeCell ref="F12:M12"/>
    <mergeCell ref="D14:E14"/>
    <mergeCell ref="F14:M14"/>
    <mergeCell ref="D22:E22"/>
    <mergeCell ref="G22:H22"/>
    <mergeCell ref="K22:L22"/>
    <mergeCell ref="D23:E23"/>
    <mergeCell ref="G23:H23"/>
    <mergeCell ref="K23:L23"/>
  </mergeCells>
  <conditionalFormatting sqref="F44:M49">
    <cfRule type="expression" dxfId="1908" priority="31">
      <formula>+IF($F$43="no",1,0)</formula>
    </cfRule>
  </conditionalFormatting>
  <conditionalFormatting sqref="F32:M33">
    <cfRule type="expression" dxfId="1907" priority="30">
      <formula>+IF($Q$30="NA",1,0)</formula>
    </cfRule>
  </conditionalFormatting>
  <conditionalFormatting sqref="F33:M33">
    <cfRule type="expression" dxfId="1906" priority="29">
      <formula>+IF($Q$33=0,1,0)</formula>
    </cfRule>
  </conditionalFormatting>
  <conditionalFormatting sqref="F47:M47">
    <cfRule type="expression" dxfId="1905" priority="28">
      <formula>+IF($Q$47=0,1,0)</formula>
    </cfRule>
  </conditionalFormatting>
  <conditionalFormatting sqref="F73:G73">
    <cfRule type="cellIs" dxfId="1904" priority="19" operator="equal">
      <formula>"optimo"</formula>
    </cfRule>
    <cfRule type="cellIs" dxfId="1903" priority="20" operator="equal">
      <formula>"critico"</formula>
    </cfRule>
  </conditionalFormatting>
  <conditionalFormatting sqref="H73:I73">
    <cfRule type="cellIs" dxfId="1902" priority="17" operator="equal">
      <formula>"Adecuado"</formula>
    </cfRule>
    <cfRule type="cellIs" dxfId="1901" priority="18" operator="equal">
      <formula>"en riesgo"</formula>
    </cfRule>
  </conditionalFormatting>
  <conditionalFormatting sqref="J73:K73">
    <cfRule type="cellIs" dxfId="1900" priority="15" operator="equal">
      <formula>"Adecuado"</formula>
    </cfRule>
    <cfRule type="cellIs" dxfId="1899" priority="16" operator="equal">
      <formula>"en riesgo"</formula>
    </cfRule>
  </conditionalFormatting>
  <conditionalFormatting sqref="L73:M73">
    <cfRule type="cellIs" dxfId="1898" priority="13" operator="equal">
      <formula>"optimo"</formula>
    </cfRule>
    <cfRule type="cellIs" dxfId="1897" priority="14" operator="equal">
      <formula>"critico"</formula>
    </cfRule>
  </conditionalFormatting>
  <conditionalFormatting sqref="F75:M86">
    <cfRule type="expression" dxfId="1896" priority="12">
      <formula>+IF($AK75=0,1)</formula>
    </cfRule>
  </conditionalFormatting>
  <conditionalFormatting sqref="F103:G104">
    <cfRule type="expression" dxfId="1895" priority="11">
      <formula>+IF($G$102="No",1,0)</formula>
    </cfRule>
  </conditionalFormatting>
  <conditionalFormatting sqref="F51">
    <cfRule type="expression" dxfId="1894" priority="10">
      <formula>+IF($F$43="no",1,0)</formula>
    </cfRule>
  </conditionalFormatting>
  <conditionalFormatting sqref="I51">
    <cfRule type="expression" dxfId="1893" priority="9">
      <formula>+IF($F$51="no",1,0)</formula>
    </cfRule>
  </conditionalFormatting>
  <pageMargins left="0.31496062992125984" right="0.31496062992125984" top="0.74803149606299213" bottom="0.74803149606299213" header="0.31496062992125984" footer="0.31496062992125984"/>
  <pageSetup scale="80" orientation="portrait" horizontalDpi="4294967295" verticalDpi="4294967295" r:id="rId1"/>
  <rowBreaks count="1" manualBreakCount="1">
    <brk id="63" min="1"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207</vt:i4>
      </vt:variant>
      <vt:variant>
        <vt:lpstr>Rangos con nombre</vt:lpstr>
      </vt:variant>
      <vt:variant>
        <vt:i4>33</vt:i4>
      </vt:variant>
    </vt:vector>
  </HeadingPairs>
  <TitlesOfParts>
    <vt:vector size="240" baseType="lpstr">
      <vt:lpstr>hoja resumen</vt:lpstr>
      <vt:lpstr>Hoja1</vt:lpstr>
      <vt:lpstr>Estadisticas</vt:lpstr>
      <vt:lpstr>tablero</vt:lpstr>
      <vt:lpstr>base</vt:lpstr>
      <vt:lpstr>PA-01</vt:lpstr>
      <vt:lpstr>PA-02</vt:lpstr>
      <vt:lpstr>PA-03</vt:lpstr>
      <vt:lpstr>PA-04</vt:lpstr>
      <vt:lpstr>PA-05</vt:lpstr>
      <vt:lpstr>PA-06</vt:lpstr>
      <vt:lpstr>PA-07</vt:lpstr>
      <vt:lpstr>PA-08</vt:lpstr>
      <vt:lpstr>PA-09</vt:lpstr>
      <vt:lpstr>PA-10</vt:lpstr>
      <vt:lpstr>MPM1-01</vt:lpstr>
      <vt:lpstr>MPM1-02</vt:lpstr>
      <vt:lpstr>MPM1-03</vt:lpstr>
      <vt:lpstr>MPM1-04</vt:lpstr>
      <vt:lpstr>MPM1-05</vt:lpstr>
      <vt:lpstr>MPM1-06</vt:lpstr>
      <vt:lpstr>MPM1-07</vt:lpstr>
      <vt:lpstr>MPM1-08</vt:lpstr>
      <vt:lpstr>MPM1-09</vt:lpstr>
      <vt:lpstr>MPM1-10</vt:lpstr>
      <vt:lpstr>PA-11</vt:lpstr>
      <vt:lpstr>PA-12</vt:lpstr>
      <vt:lpstr>PA-13</vt:lpstr>
      <vt:lpstr>PA-14</vt:lpstr>
      <vt:lpstr>PA-15</vt:lpstr>
      <vt:lpstr>PA-16</vt:lpstr>
      <vt:lpstr>PA-17</vt:lpstr>
      <vt:lpstr>MPM2-01</vt:lpstr>
      <vt:lpstr>MPM2-02</vt:lpstr>
      <vt:lpstr>MPM2-03</vt:lpstr>
      <vt:lpstr>MPM2-04</vt:lpstr>
      <vt:lpstr>MPM2-05</vt:lpstr>
      <vt:lpstr>PA-18</vt:lpstr>
      <vt:lpstr>PA-19</vt:lpstr>
      <vt:lpstr>PA-20</vt:lpstr>
      <vt:lpstr>PA-21</vt:lpstr>
      <vt:lpstr>MPM3-01</vt:lpstr>
      <vt:lpstr>PA-22</vt:lpstr>
      <vt:lpstr>PA-23</vt:lpstr>
      <vt:lpstr>PA-24</vt:lpstr>
      <vt:lpstr>PA-25</vt:lpstr>
      <vt:lpstr>PA-26</vt:lpstr>
      <vt:lpstr>PA-27</vt:lpstr>
      <vt:lpstr>PA-28</vt:lpstr>
      <vt:lpstr>PA-29</vt:lpstr>
      <vt:lpstr>PA-30</vt:lpstr>
      <vt:lpstr>MPM4-01</vt:lpstr>
      <vt:lpstr>MPM4-02</vt:lpstr>
      <vt:lpstr>MPM4-03</vt:lpstr>
      <vt:lpstr>MPM4-04</vt:lpstr>
      <vt:lpstr>MPM4-05</vt:lpstr>
      <vt:lpstr>MPM4-06</vt:lpstr>
      <vt:lpstr>MPM4-07</vt:lpstr>
      <vt:lpstr>MPM4-08</vt:lpstr>
      <vt:lpstr>MPM4-09</vt:lpstr>
      <vt:lpstr>MPM4-10</vt:lpstr>
      <vt:lpstr>PA-31</vt:lpstr>
      <vt:lpstr>PA-32</vt:lpstr>
      <vt:lpstr>PA-33</vt:lpstr>
      <vt:lpstr>PA-34</vt:lpstr>
      <vt:lpstr>PA-35</vt:lpstr>
      <vt:lpstr>PA-36</vt:lpstr>
      <vt:lpstr>PA-37</vt:lpstr>
      <vt:lpstr>PA-38</vt:lpstr>
      <vt:lpstr>MPM5-P1-01</vt:lpstr>
      <vt:lpstr>MPM5-P1-02</vt:lpstr>
      <vt:lpstr>MPM5-P1-03</vt:lpstr>
      <vt:lpstr>MPM5-P1-04</vt:lpstr>
      <vt:lpstr>MPM5-P1-05</vt:lpstr>
      <vt:lpstr>MPM5-P1-06</vt:lpstr>
      <vt:lpstr>MPM5-P1-07</vt:lpstr>
      <vt:lpstr>MPM5-P1-08</vt:lpstr>
      <vt:lpstr>MPM5-P1-09</vt:lpstr>
      <vt:lpstr>MPM5-P1-10</vt:lpstr>
      <vt:lpstr>PA-39</vt:lpstr>
      <vt:lpstr>PA-40</vt:lpstr>
      <vt:lpstr>PA-41</vt:lpstr>
      <vt:lpstr>MPM5-P2-01</vt:lpstr>
      <vt:lpstr>PA-42</vt:lpstr>
      <vt:lpstr>PA-43</vt:lpstr>
      <vt:lpstr>PA-44</vt:lpstr>
      <vt:lpstr>PA-45</vt:lpstr>
      <vt:lpstr>MPM5-P3-01</vt:lpstr>
      <vt:lpstr>PA-46</vt:lpstr>
      <vt:lpstr>PA-47</vt:lpstr>
      <vt:lpstr>PA-48</vt:lpstr>
      <vt:lpstr>PA-49</vt:lpstr>
      <vt:lpstr>MPA1-P1-01</vt:lpstr>
      <vt:lpstr>MPA1-P1-02</vt:lpstr>
      <vt:lpstr>MPA1-P1-03</vt:lpstr>
      <vt:lpstr>MPA1-P1-04</vt:lpstr>
      <vt:lpstr>MPA1-P1-05</vt:lpstr>
      <vt:lpstr>MPA1-P1-06</vt:lpstr>
      <vt:lpstr>MPA1-P1-07</vt:lpstr>
      <vt:lpstr>MPA1-P1-08</vt:lpstr>
      <vt:lpstr>MPA1-P1-09</vt:lpstr>
      <vt:lpstr>MPA1-P1-10</vt:lpstr>
      <vt:lpstr>PA-50</vt:lpstr>
      <vt:lpstr>PA-51</vt:lpstr>
      <vt:lpstr>MPA1-P2-01</vt:lpstr>
      <vt:lpstr>MPA1-P2-02</vt:lpstr>
      <vt:lpstr>MPA1-P2-03</vt:lpstr>
      <vt:lpstr>PA-52</vt:lpstr>
      <vt:lpstr>MPA1-P3-01</vt:lpstr>
      <vt:lpstr>MPA1-P3-02</vt:lpstr>
      <vt:lpstr>MPA1-P3-03</vt:lpstr>
      <vt:lpstr>MPA1-P3-04</vt:lpstr>
      <vt:lpstr>PA-53</vt:lpstr>
      <vt:lpstr>PA-54</vt:lpstr>
      <vt:lpstr>PA-55</vt:lpstr>
      <vt:lpstr>MPA1-P4-01</vt:lpstr>
      <vt:lpstr>MPA1-P4-02</vt:lpstr>
      <vt:lpstr>MPA1-P4-03</vt:lpstr>
      <vt:lpstr>MPA1-P4-04</vt:lpstr>
      <vt:lpstr>PA-56</vt:lpstr>
      <vt:lpstr>PA-57</vt:lpstr>
      <vt:lpstr>PA-58</vt:lpstr>
      <vt:lpstr>PA-59</vt:lpstr>
      <vt:lpstr>PA-60</vt:lpstr>
      <vt:lpstr>PA-61</vt:lpstr>
      <vt:lpstr>PA-62</vt:lpstr>
      <vt:lpstr>MPA1-P5-01</vt:lpstr>
      <vt:lpstr>MPA1-P5-02</vt:lpstr>
      <vt:lpstr>MPA1-P5-03</vt:lpstr>
      <vt:lpstr>MPA1-P5-04</vt:lpstr>
      <vt:lpstr>MPA1-P5-05</vt:lpstr>
      <vt:lpstr>MPA1-P5-06</vt:lpstr>
      <vt:lpstr>MPA1-P5-07</vt:lpstr>
      <vt:lpstr>MPA1-P5-08</vt:lpstr>
      <vt:lpstr>MPA1-P5-09</vt:lpstr>
      <vt:lpstr>MPA1-P5-10</vt:lpstr>
      <vt:lpstr>MPA1-P5-11</vt:lpstr>
      <vt:lpstr>MPA1-P5-12</vt:lpstr>
      <vt:lpstr>PA-63</vt:lpstr>
      <vt:lpstr>PA-64</vt:lpstr>
      <vt:lpstr>PA-65</vt:lpstr>
      <vt:lpstr>MPA2-01</vt:lpstr>
      <vt:lpstr>MPA2-02</vt:lpstr>
      <vt:lpstr>MPA2-03</vt:lpstr>
      <vt:lpstr>PA-66</vt:lpstr>
      <vt:lpstr>PA-67</vt:lpstr>
      <vt:lpstr>PA-68</vt:lpstr>
      <vt:lpstr>PA-69</vt:lpstr>
      <vt:lpstr>PA-70</vt:lpstr>
      <vt:lpstr>PA-71</vt:lpstr>
      <vt:lpstr>MPA4-01</vt:lpstr>
      <vt:lpstr>PA-72</vt:lpstr>
      <vt:lpstr>PA-73</vt:lpstr>
      <vt:lpstr>PA-74</vt:lpstr>
      <vt:lpstr>MPA5-P2-01</vt:lpstr>
      <vt:lpstr>MPA5-P2-02</vt:lpstr>
      <vt:lpstr>MPA5-P2-03</vt:lpstr>
      <vt:lpstr>PA-75</vt:lpstr>
      <vt:lpstr>PA-76</vt:lpstr>
      <vt:lpstr>MPA6-01</vt:lpstr>
      <vt:lpstr>MPA6-02</vt:lpstr>
      <vt:lpstr>MPA6-03</vt:lpstr>
      <vt:lpstr>MPA6-04</vt:lpstr>
      <vt:lpstr>MPA6-05</vt:lpstr>
      <vt:lpstr>PA-77</vt:lpstr>
      <vt:lpstr>PA-78</vt:lpstr>
      <vt:lpstr>PA-79</vt:lpstr>
      <vt:lpstr>MPA7-01</vt:lpstr>
      <vt:lpstr>PA-80</vt:lpstr>
      <vt:lpstr>PA-81</vt:lpstr>
      <vt:lpstr>PA-82</vt:lpstr>
      <vt:lpstr>PA-83</vt:lpstr>
      <vt:lpstr>PA-84</vt:lpstr>
      <vt:lpstr>PA-85</vt:lpstr>
      <vt:lpstr>MPE1-01</vt:lpstr>
      <vt:lpstr>MPE1-02</vt:lpstr>
      <vt:lpstr>PA-86</vt:lpstr>
      <vt:lpstr>PA-87</vt:lpstr>
      <vt:lpstr>PA-88</vt:lpstr>
      <vt:lpstr>PA-89</vt:lpstr>
      <vt:lpstr>MPE2-01</vt:lpstr>
      <vt:lpstr>MPE2-02</vt:lpstr>
      <vt:lpstr>MPE2-03</vt:lpstr>
      <vt:lpstr>MPE2-04</vt:lpstr>
      <vt:lpstr>MPE2-05</vt:lpstr>
      <vt:lpstr>MPE2-06</vt:lpstr>
      <vt:lpstr>PA-90</vt:lpstr>
      <vt:lpstr>PA-91</vt:lpstr>
      <vt:lpstr>PA-92</vt:lpstr>
      <vt:lpstr>PA-93</vt:lpstr>
      <vt:lpstr>PA-94</vt:lpstr>
      <vt:lpstr>PA-95</vt:lpstr>
      <vt:lpstr>MPE3-01</vt:lpstr>
      <vt:lpstr>PA-96</vt:lpstr>
      <vt:lpstr>PA-97</vt:lpstr>
      <vt:lpstr>PA-98</vt:lpstr>
      <vt:lpstr>MPEV1-P1-01</vt:lpstr>
      <vt:lpstr>MPEV1-P1-02</vt:lpstr>
      <vt:lpstr>PA-99</vt:lpstr>
      <vt:lpstr>PA-100</vt:lpstr>
      <vt:lpstr>PA-101</vt:lpstr>
      <vt:lpstr>PA-102</vt:lpstr>
      <vt:lpstr>PA-103</vt:lpstr>
      <vt:lpstr>PA-104</vt:lpstr>
      <vt:lpstr>PA-105</vt:lpstr>
      <vt:lpstr>MPEV2-P1-01</vt:lpstr>
      <vt:lpstr>PA-106</vt:lpstr>
      <vt:lpstr>'MPA1-P1-10'!Área_de_impresión</vt:lpstr>
      <vt:lpstr>'MPA1-P2-03'!Área_de_impresión</vt:lpstr>
      <vt:lpstr>'MPA1-P4-04'!Área_de_impresión</vt:lpstr>
      <vt:lpstr>'MPA1-P5-12'!Área_de_impresión</vt:lpstr>
      <vt:lpstr>'MPA4-01'!Área_de_impresión</vt:lpstr>
      <vt:lpstr>'MPA5-P2-03'!Área_de_impresión</vt:lpstr>
      <vt:lpstr>'MPA6-05'!Área_de_impresión</vt:lpstr>
      <vt:lpstr>'MPA7-01'!Área_de_impresión</vt:lpstr>
      <vt:lpstr>'MPE1-01'!Área_de_impresión</vt:lpstr>
      <vt:lpstr>'MPE3-01'!Área_de_impresión</vt:lpstr>
      <vt:lpstr>'MPEV2-P1-01'!Área_de_impresión</vt:lpstr>
      <vt:lpstr>'MPM1-10'!Área_de_impresión</vt:lpstr>
      <vt:lpstr>'MPM2-05'!Área_de_impresión</vt:lpstr>
      <vt:lpstr>'MPM3-01'!Área_de_impresión</vt:lpstr>
      <vt:lpstr>'MPM4-09'!Área_de_impresión</vt:lpstr>
      <vt:lpstr>'MPM4-10'!Área_de_impresión</vt:lpstr>
      <vt:lpstr>'MPM5-P1-10'!Área_de_impresión</vt:lpstr>
      <vt:lpstr>'MPA1-P1-10'!Títulos_a_imprimir</vt:lpstr>
      <vt:lpstr>'MPA1-P2-03'!Títulos_a_imprimir</vt:lpstr>
      <vt:lpstr>'MPA1-P4-04'!Títulos_a_imprimir</vt:lpstr>
      <vt:lpstr>'MPA1-P5-12'!Títulos_a_imprimir</vt:lpstr>
      <vt:lpstr>'MPA4-01'!Títulos_a_imprimir</vt:lpstr>
      <vt:lpstr>'MPA5-P2-03'!Títulos_a_imprimir</vt:lpstr>
      <vt:lpstr>'MPA6-05'!Títulos_a_imprimir</vt:lpstr>
      <vt:lpstr>'MPA7-01'!Títulos_a_imprimir</vt:lpstr>
      <vt:lpstr>'MPE1-01'!Títulos_a_imprimir</vt:lpstr>
      <vt:lpstr>'MPE3-01'!Títulos_a_imprimir</vt:lpstr>
      <vt:lpstr>'MPEV2-P1-01'!Títulos_a_imprimir</vt:lpstr>
      <vt:lpstr>'MPM1-10'!Títulos_a_imprimir</vt:lpstr>
      <vt:lpstr>'MPM2-05'!Títulos_a_imprimir</vt:lpstr>
      <vt:lpstr>'MPM3-01'!Títulos_a_imprimir</vt:lpstr>
      <vt:lpstr>'MPM4-09'!Títulos_a_imprimir</vt:lpstr>
      <vt:lpstr>'MPM5-P1-10'!Títulos_a_imprimir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Julio Yaselga Lopez</dc:creator>
  <cp:lastModifiedBy>Nestor Julio Yaselga Lopez</cp:lastModifiedBy>
  <cp:lastPrinted>2015-06-12T20:33:46Z</cp:lastPrinted>
  <dcterms:created xsi:type="dcterms:W3CDTF">2015-03-06T14:20:26Z</dcterms:created>
  <dcterms:modified xsi:type="dcterms:W3CDTF">2015-08-20T16:08:15Z</dcterms:modified>
</cp:coreProperties>
</file>